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01107\Desktop\"/>
    </mc:Choice>
  </mc:AlternateContent>
  <xr:revisionPtr revIDLastSave="0" documentId="13_ncr:1_{70E1EEFA-A0AD-4B50-B50F-BB22C7C5DD20}" xr6:coauthVersionLast="47" xr6:coauthVersionMax="47" xr10:uidLastSave="{00000000-0000-0000-0000-000000000000}"/>
  <workbookProtection workbookAlgorithmName="SHA-512" workbookHashValue="qq3n7fRGmJxPILXyBkLhZ9PwP763mUuKGofIFHYj8n/MiLouxAu4G4r4Jc9ZX7qBcOwwVCOHV+tJXkrmsGR2/Q==" workbookSaltValue="jS4r0fFsnrOh/nSh97d8iA==" workbookSpinCount="100000" lockStructure="1"/>
  <bookViews>
    <workbookView xWindow="-120" yWindow="-120" windowWidth="29040" windowHeight="15720" xr2:uid="{3F7CD89D-BD30-422F-8A6D-B753D68D1357}"/>
  </bookViews>
  <sheets>
    <sheet name="選定シート " sheetId="13" r:id="rId1"/>
    <sheet name="ｿｰｽ" sheetId="1" state="hidden" r:id="rId2"/>
    <sheet name="ﾘｽﾄ" sheetId="8" state="hidden" r:id="rId3"/>
    <sheet name="構成図DB" sheetId="11" state="hidden" r:id="rId4"/>
    <sheet name="LAN側IF" sheetId="4" state="hidden" r:id="rId5"/>
    <sheet name="更新履歴" sheetId="14" r:id="rId6"/>
  </sheets>
  <definedNames>
    <definedName name="参照画像" localSheetId="0">INDEX(構成図DB!$B:$B,MATCH('選定シート '!$B$12,構成図DB!$A:$A,0))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1" i="13" l="1"/>
  <c r="E30" i="13"/>
  <c r="B12" i="13"/>
  <c r="AE7" i="13"/>
  <c r="AE6" i="13"/>
  <c r="W31" i="13"/>
  <c r="AE9" i="13" l="1"/>
  <c r="W32" i="13" s="1"/>
  <c r="AE20" i="13"/>
  <c r="AE21" i="13"/>
  <c r="H7" i="13" l="1"/>
  <c r="H30" i="13"/>
  <c r="W6" i="13"/>
  <c r="AL6" i="13"/>
  <c r="W7" i="13"/>
  <c r="AK7" i="13"/>
  <c r="AE8" i="13"/>
  <c r="W8" i="13" s="1"/>
  <c r="AK9" i="13"/>
  <c r="AE10" i="13"/>
  <c r="AK10" i="13" s="1"/>
  <c r="AE11" i="13"/>
  <c r="W11" i="13" s="1"/>
  <c r="AE12" i="13"/>
  <c r="AE13" i="13"/>
  <c r="W13" i="13" s="1"/>
  <c r="AE14" i="13"/>
  <c r="W14" i="13" s="1"/>
  <c r="AE15" i="13"/>
  <c r="W15" i="13" s="1"/>
  <c r="AE16" i="13"/>
  <c r="AE17" i="13"/>
  <c r="W17" i="13" s="1"/>
  <c r="AE18" i="13"/>
  <c r="AE19" i="13"/>
  <c r="W19" i="13" s="1"/>
  <c r="W20" i="13"/>
  <c r="AK21" i="13"/>
  <c r="AE22" i="13"/>
  <c r="AK22" i="13" s="1"/>
  <c r="AE23" i="13"/>
  <c r="W23" i="13" s="1"/>
  <c r="AE24" i="13"/>
  <c r="W24" i="13" s="1"/>
  <c r="AE25" i="13"/>
  <c r="W25" i="13" s="1"/>
  <c r="AE26" i="13"/>
  <c r="W26" i="13" s="1"/>
  <c r="AE27" i="13"/>
  <c r="AK27" i="13" s="1"/>
  <c r="AE28" i="13"/>
  <c r="AE29" i="13"/>
  <c r="AL29" i="13" s="1"/>
  <c r="AL24" i="13" l="1"/>
  <c r="AK26" i="13"/>
  <c r="AK15" i="13"/>
  <c r="W9" i="13"/>
  <c r="AL9" i="13"/>
  <c r="AO9" i="13" s="1"/>
  <c r="AL7" i="13"/>
  <c r="AO7" i="13" s="1"/>
  <c r="AL8" i="13"/>
  <c r="AK8" i="13"/>
  <c r="AK6" i="13"/>
  <c r="AO6" i="13" s="1"/>
  <c r="AL27" i="13"/>
  <c r="AO27" i="13" s="1"/>
  <c r="AK29" i="13"/>
  <c r="AO29" i="13" s="1"/>
  <c r="AL26" i="13"/>
  <c r="AK23" i="13"/>
  <c r="AL20" i="13"/>
  <c r="AL15" i="13"/>
  <c r="AO15" i="13" s="1"/>
  <c r="W10" i="13"/>
  <c r="W27" i="13"/>
  <c r="AL25" i="13"/>
  <c r="AK25" i="13"/>
  <c r="W21" i="13"/>
  <c r="AL19" i="13"/>
  <c r="AK17" i="13"/>
  <c r="AL13" i="13"/>
  <c r="AK19" i="13"/>
  <c r="AK13" i="13"/>
  <c r="AK24" i="13"/>
  <c r="AL21" i="13"/>
  <c r="AO21" i="13" s="1"/>
  <c r="AK20" i="13"/>
  <c r="AL18" i="13"/>
  <c r="AL14" i="13"/>
  <c r="AL12" i="13"/>
  <c r="AK18" i="13"/>
  <c r="AK14" i="13"/>
  <c r="AK12" i="13"/>
  <c r="W22" i="13"/>
  <c r="W29" i="13"/>
  <c r="W18" i="13"/>
  <c r="W12" i="13"/>
  <c r="AL28" i="13"/>
  <c r="AL22" i="13"/>
  <c r="AO22" i="13" s="1"/>
  <c r="AL16" i="13"/>
  <c r="AL10" i="13"/>
  <c r="AO10" i="13" s="1"/>
  <c r="AK28" i="13"/>
  <c r="AO28" i="13" s="1"/>
  <c r="AL23" i="13"/>
  <c r="AL17" i="13"/>
  <c r="AK16" i="13"/>
  <c r="AL11" i="13"/>
  <c r="AK11" i="13"/>
  <c r="W16" i="13"/>
  <c r="W28" i="13"/>
  <c r="AO16" i="13" l="1"/>
  <c r="AO25" i="13"/>
  <c r="AO24" i="13"/>
  <c r="AO26" i="13"/>
  <c r="AO19" i="13"/>
  <c r="AO23" i="13"/>
  <c r="AO20" i="13"/>
  <c r="AO12" i="13"/>
  <c r="AO13" i="13"/>
  <c r="AO17" i="13"/>
  <c r="AO14" i="13"/>
  <c r="AO18" i="13"/>
  <c r="AO8" i="13"/>
  <c r="AO11" i="13"/>
  <c r="AO30" i="13" l="1"/>
</calcChain>
</file>

<file path=xl/sharedStrings.xml><?xml version="1.0" encoding="utf-8"?>
<sst xmlns="http://schemas.openxmlformats.org/spreadsheetml/2006/main" count="352" uniqueCount="181">
  <si>
    <t>伝送距離</t>
    <rPh sb="0" eb="2">
      <t>デンソウ</t>
    </rPh>
    <rPh sb="2" eb="4">
      <t>キョリ</t>
    </rPh>
    <phoneticPr fontId="2"/>
  </si>
  <si>
    <t>LAN側I/F</t>
    <rPh sb="3" eb="4">
      <t>ガワ</t>
    </rPh>
    <phoneticPr fontId="2"/>
  </si>
  <si>
    <t>10GBASE-SR</t>
    <phoneticPr fontId="2"/>
  </si>
  <si>
    <t>10GBASE-LR</t>
    <phoneticPr fontId="2"/>
  </si>
  <si>
    <t>10GBASE-T</t>
    <phoneticPr fontId="2"/>
  </si>
  <si>
    <t>TRS7081FECPA000-C61</t>
    <phoneticPr fontId="2"/>
  </si>
  <si>
    <t>TRS7081FECPA000-C60</t>
    <phoneticPr fontId="2"/>
  </si>
  <si>
    <t>TRS7081FECPA000-C59</t>
  </si>
  <si>
    <t>TRS7081FECPA000-C58</t>
  </si>
  <si>
    <t>TRS7081FECPA000-C57</t>
  </si>
  <si>
    <t>TRS7081FECPA000-C56</t>
  </si>
  <si>
    <t>TRS7081FECPA000-C55</t>
  </si>
  <si>
    <t>TRS7081FECPA000-C54</t>
  </si>
  <si>
    <t>TRS7081FECPA000-C53</t>
  </si>
  <si>
    <t>TRS7081FECPA000-C52</t>
  </si>
  <si>
    <t>TRS7081FECPA000-C51</t>
  </si>
  <si>
    <t>TRS7081FECPA000-C50</t>
  </si>
  <si>
    <t>TRS7081FECPA000-C49</t>
  </si>
  <si>
    <t>TRS7081FECPA000-C48</t>
  </si>
  <si>
    <t>TRS7081FECPA000-C47</t>
  </si>
  <si>
    <t>TRS7081FECPA000-C46</t>
  </si>
  <si>
    <t>DN6820E</t>
    <phoneticPr fontId="2"/>
  </si>
  <si>
    <t>DN6710E</t>
    <phoneticPr fontId="2"/>
  </si>
  <si>
    <t>DNDWME-1A</t>
    <phoneticPr fontId="2"/>
  </si>
  <si>
    <t>DNDWME-1B</t>
    <phoneticPr fontId="2"/>
  </si>
  <si>
    <t>DNDWME-2A</t>
    <phoneticPr fontId="2"/>
  </si>
  <si>
    <t>DNDWME-2B</t>
    <phoneticPr fontId="2"/>
  </si>
  <si>
    <t>DN1820E</t>
    <phoneticPr fontId="2"/>
  </si>
  <si>
    <t>DNAMPE-B</t>
    <phoneticPr fontId="2"/>
  </si>
  <si>
    <t>DNHD12E-2P-SNMPⅢ(HS)</t>
    <phoneticPr fontId="2"/>
  </si>
  <si>
    <t>DNHD6E-2P-SNMPⅢ</t>
    <phoneticPr fontId="2"/>
  </si>
  <si>
    <t>EOLP-8596-02-I</t>
    <phoneticPr fontId="2"/>
  </si>
  <si>
    <t>EOLP-1396-10-I</t>
    <phoneticPr fontId="2"/>
  </si>
  <si>
    <t>概要</t>
    <rPh sb="0" eb="2">
      <t>ガイヨウ</t>
    </rPh>
    <phoneticPr fontId="2"/>
  </si>
  <si>
    <t>型式</t>
    <rPh sb="0" eb="2">
      <t>カタシキ</t>
    </rPh>
    <phoneticPr fontId="2"/>
  </si>
  <si>
    <t>標準価格</t>
    <rPh sb="0" eb="4">
      <t>ヒョウジュンカカク</t>
    </rPh>
    <phoneticPr fontId="2"/>
  </si>
  <si>
    <t>MUX/DEMUXユニット　1A</t>
    <phoneticPr fontId="2"/>
  </si>
  <si>
    <t>MUX/DEMUXユニット　1B</t>
    <phoneticPr fontId="2"/>
  </si>
  <si>
    <t>MUX/DEMUXユニット　2A</t>
    <phoneticPr fontId="2"/>
  </si>
  <si>
    <t>MUX/DEMUXユニット　2B</t>
    <phoneticPr fontId="2"/>
  </si>
  <si>
    <t>MC本体　10GBASE-R/R</t>
    <rPh sb="2" eb="4">
      <t>ホンタイ</t>
    </rPh>
    <phoneticPr fontId="2"/>
  </si>
  <si>
    <t>10G　DWDM用SFP+　Tunable　C61</t>
    <rPh sb="8" eb="9">
      <t>ヨウ</t>
    </rPh>
    <phoneticPr fontId="2"/>
  </si>
  <si>
    <t>10G　DWDM用SFP+　Tunable　C60</t>
    <rPh sb="8" eb="9">
      <t>ヨウ</t>
    </rPh>
    <phoneticPr fontId="2"/>
  </si>
  <si>
    <t>10G　DWDM用SFP+　Tunable　C59</t>
    <rPh sb="8" eb="9">
      <t>ヨウ</t>
    </rPh>
    <phoneticPr fontId="2"/>
  </si>
  <si>
    <t>10G　DWDM用SFP+　Tunable　C58</t>
    <rPh sb="8" eb="9">
      <t>ヨウ</t>
    </rPh>
    <phoneticPr fontId="2"/>
  </si>
  <si>
    <t>10G　DWDM用SFP+　Tunable　C57</t>
    <rPh sb="8" eb="9">
      <t>ヨウ</t>
    </rPh>
    <phoneticPr fontId="2"/>
  </si>
  <si>
    <t>10G　DWDM用SFP+　Tunable　C56</t>
    <rPh sb="8" eb="9">
      <t>ヨウ</t>
    </rPh>
    <phoneticPr fontId="2"/>
  </si>
  <si>
    <t>10G　DWDM用SFP+　Tunable　C55</t>
    <rPh sb="8" eb="9">
      <t>ヨウ</t>
    </rPh>
    <phoneticPr fontId="2"/>
  </si>
  <si>
    <t>10G　DWDM用SFP+　Tunable　C54</t>
    <rPh sb="8" eb="9">
      <t>ヨウ</t>
    </rPh>
    <phoneticPr fontId="2"/>
  </si>
  <si>
    <t>10G　DWDM用SFP+　Tunable　C53</t>
    <rPh sb="8" eb="9">
      <t>ヨウ</t>
    </rPh>
    <phoneticPr fontId="2"/>
  </si>
  <si>
    <t>10G　DWDM用SFP+　Tunable　C52</t>
    <rPh sb="8" eb="9">
      <t>ヨウ</t>
    </rPh>
    <phoneticPr fontId="2"/>
  </si>
  <si>
    <t>10G　DWDM用SFP+　Tunable　C51</t>
    <rPh sb="8" eb="9">
      <t>ヨウ</t>
    </rPh>
    <phoneticPr fontId="2"/>
  </si>
  <si>
    <t>10G　DWDM用SFP+　Tunable　C50</t>
    <rPh sb="8" eb="9">
      <t>ヨウ</t>
    </rPh>
    <phoneticPr fontId="2"/>
  </si>
  <si>
    <t>10G　DWDM用SFP+　Tunable　C49</t>
    <rPh sb="8" eb="9">
      <t>ヨウ</t>
    </rPh>
    <phoneticPr fontId="2"/>
  </si>
  <si>
    <t>10G　DWDM用SFP+　Tunable　C48</t>
    <rPh sb="8" eb="9">
      <t>ヨウ</t>
    </rPh>
    <phoneticPr fontId="2"/>
  </si>
  <si>
    <t>10G　DWDM用SFP+　Tunable　C47</t>
    <rPh sb="8" eb="9">
      <t>ヨウ</t>
    </rPh>
    <phoneticPr fontId="2"/>
  </si>
  <si>
    <t>10G　DWDM用SFP+　Tunable　C46</t>
    <rPh sb="8" eb="9">
      <t>ヨウ</t>
    </rPh>
    <phoneticPr fontId="2"/>
  </si>
  <si>
    <t>MC本体　10GBASE-R/R　FEC機能付き</t>
    <rPh sb="2" eb="4">
      <t>ホンタイ</t>
    </rPh>
    <rPh sb="20" eb="22">
      <t>キノウ</t>
    </rPh>
    <rPh sb="22" eb="23">
      <t>ツ</t>
    </rPh>
    <phoneticPr fontId="2"/>
  </si>
  <si>
    <t>MC本体　10GBASE-T/R</t>
    <rPh sb="2" eb="4">
      <t>ホンタイ</t>
    </rPh>
    <phoneticPr fontId="2"/>
  </si>
  <si>
    <t>10GBASE-SR準拠SFP+</t>
    <rPh sb="10" eb="12">
      <t>ジュンキョ</t>
    </rPh>
    <phoneticPr fontId="2"/>
  </si>
  <si>
    <t>10GBASE-LR準拠SFP+</t>
    <rPh sb="10" eb="12">
      <t>ジュンキョ</t>
    </rPh>
    <phoneticPr fontId="2"/>
  </si>
  <si>
    <t>ブースターアンプ</t>
    <phoneticPr fontId="2"/>
  </si>
  <si>
    <t>12スロットシャーシ</t>
    <phoneticPr fontId="2"/>
  </si>
  <si>
    <t>6スロットシャーシ</t>
    <phoneticPr fontId="2"/>
  </si>
  <si>
    <t>数量</t>
    <rPh sb="0" eb="2">
      <t>スウリョウ</t>
    </rPh>
    <phoneticPr fontId="2"/>
  </si>
  <si>
    <t>必要明細</t>
    <rPh sb="0" eb="2">
      <t>ヒツ</t>
    </rPh>
    <rPh sb="2" eb="4">
      <t>メイサイ</t>
    </rPh>
    <phoneticPr fontId="2"/>
  </si>
  <si>
    <t>多重回線数</t>
    <rPh sb="0" eb="2">
      <t>タジュウ</t>
    </rPh>
    <rPh sb="2" eb="5">
      <t>カイセンスウ</t>
    </rPh>
    <phoneticPr fontId="2"/>
  </si>
  <si>
    <t>1回線</t>
    <rPh sb="1" eb="3">
      <t>カイセン</t>
    </rPh>
    <phoneticPr fontId="2"/>
  </si>
  <si>
    <t>2回線</t>
    <phoneticPr fontId="2"/>
  </si>
  <si>
    <t>3回線</t>
    <rPh sb="1" eb="3">
      <t>カイセン</t>
    </rPh>
    <phoneticPr fontId="2"/>
  </si>
  <si>
    <t>4回線</t>
  </si>
  <si>
    <t>5回線</t>
    <rPh sb="1" eb="3">
      <t>カイセン</t>
    </rPh>
    <phoneticPr fontId="2"/>
  </si>
  <si>
    <t>6回線</t>
  </si>
  <si>
    <t>7回線</t>
    <rPh sb="1" eb="3">
      <t>カイセン</t>
    </rPh>
    <phoneticPr fontId="2"/>
  </si>
  <si>
    <t>8回線</t>
    <rPh sb="1" eb="3">
      <t>カイセン</t>
    </rPh>
    <phoneticPr fontId="2"/>
  </si>
  <si>
    <t>MC/SFP+数量</t>
    <rPh sb="7" eb="9">
      <t>スウリョウ</t>
    </rPh>
    <phoneticPr fontId="2"/>
  </si>
  <si>
    <t>総額</t>
    <rPh sb="0" eb="2">
      <t>ソウガク</t>
    </rPh>
    <phoneticPr fontId="2"/>
  </si>
  <si>
    <t>小計</t>
    <rPh sb="0" eb="2">
      <t>ショウケイ</t>
    </rPh>
    <phoneticPr fontId="2"/>
  </si>
  <si>
    <t>※上記に予備機は含んでおりません。</t>
    <rPh sb="1" eb="3">
      <t>ジョウキ</t>
    </rPh>
    <rPh sb="4" eb="7">
      <t>ヨビキ</t>
    </rPh>
    <rPh sb="8" eb="9">
      <t>フク</t>
    </rPh>
    <phoneticPr fontId="2"/>
  </si>
  <si>
    <t>HD12E数量(6710)</t>
    <rPh sb="5" eb="7">
      <t>スウリョウ</t>
    </rPh>
    <phoneticPr fontId="2"/>
  </si>
  <si>
    <t>HD12E数量(6820/1820)</t>
    <rPh sb="5" eb="7">
      <t>スウリョウ</t>
    </rPh>
    <phoneticPr fontId="2"/>
  </si>
  <si>
    <t>URL</t>
    <phoneticPr fontId="2"/>
  </si>
  <si>
    <t>DN6820E1</t>
    <phoneticPr fontId="2"/>
  </si>
  <si>
    <t>DN6820E2</t>
    <phoneticPr fontId="2"/>
  </si>
  <si>
    <t>DN6820E3</t>
  </si>
  <si>
    <t>DN6820E4</t>
  </si>
  <si>
    <t>DN6820E5</t>
  </si>
  <si>
    <t>DN6820E6</t>
  </si>
  <si>
    <t>DN6820E7</t>
  </si>
  <si>
    <t>DN6820E8</t>
  </si>
  <si>
    <t>DN1820E1</t>
    <phoneticPr fontId="2"/>
  </si>
  <si>
    <t>DN1820E2</t>
  </si>
  <si>
    <t>DN1820E3</t>
  </si>
  <si>
    <t>DN1820E4</t>
  </si>
  <si>
    <t>DN1820E5</t>
  </si>
  <si>
    <t>DN1820E6</t>
  </si>
  <si>
    <t>DN1820E7</t>
  </si>
  <si>
    <t>DN1820E8</t>
  </si>
  <si>
    <t>DN6710E1</t>
    <phoneticPr fontId="2"/>
  </si>
  <si>
    <t>DN6710E2</t>
  </si>
  <si>
    <t>DN6710E3</t>
  </si>
  <si>
    <t>DN6710E4</t>
  </si>
  <si>
    <t>DN6710E5</t>
  </si>
  <si>
    <t>DN6710E6</t>
  </si>
  <si>
    <t>DN6710E7</t>
  </si>
  <si>
    <t>DN6710E8</t>
  </si>
  <si>
    <t>DN6710E1A</t>
    <phoneticPr fontId="2"/>
  </si>
  <si>
    <t>DN6710E2A</t>
    <phoneticPr fontId="2"/>
  </si>
  <si>
    <t>DN6710E3A</t>
  </si>
  <si>
    <t>DN6710E4A</t>
  </si>
  <si>
    <t>DN6710E5A</t>
  </si>
  <si>
    <t>DN6710E6A</t>
  </si>
  <si>
    <t>DN6710E7A</t>
  </si>
  <si>
    <t>DN6710E8A</t>
  </si>
  <si>
    <t>構成イメージ</t>
    <rPh sb="0" eb="2">
      <t>コウセイ</t>
    </rPh>
    <phoneticPr fontId="2"/>
  </si>
  <si>
    <t>許容損失：</t>
    <rPh sb="0" eb="4">
      <t>キョヨウソンシツ</t>
    </rPh>
    <phoneticPr fontId="2"/>
  </si>
  <si>
    <t>動作保証温度：</t>
    <rPh sb="0" eb="4">
      <t>ドウサホショウ</t>
    </rPh>
    <rPh sb="4" eb="6">
      <t>オンド</t>
    </rPh>
    <phoneticPr fontId="2"/>
  </si>
  <si>
    <t>-20～45℃</t>
    <phoneticPr fontId="2"/>
  </si>
  <si>
    <t>-20～40℃</t>
    <phoneticPr fontId="2"/>
  </si>
  <si>
    <t>※上から順番に選択してください。</t>
    <rPh sb="1" eb="2">
      <t>ウエ</t>
    </rPh>
    <rPh sb="4" eb="6">
      <t>ジュンバン</t>
    </rPh>
    <rPh sb="7" eb="9">
      <t>センタク</t>
    </rPh>
    <phoneticPr fontId="2"/>
  </si>
  <si>
    <t>大電株式会社</t>
    <rPh sb="0" eb="6">
      <t>ダイデンカブシキガイシャ</t>
    </rPh>
    <phoneticPr fontId="2"/>
  </si>
  <si>
    <t>ネットワーク機器部</t>
    <rPh sb="6" eb="9">
      <t>キキブ</t>
    </rPh>
    <phoneticPr fontId="2"/>
  </si>
  <si>
    <t>↓ここを選択</t>
    <rPh sb="4" eb="6">
      <t>センタク</t>
    </rPh>
    <phoneticPr fontId="2"/>
  </si>
  <si>
    <t>DWDM選定用ツール</t>
    <rPh sb="4" eb="6">
      <t>センテイ</t>
    </rPh>
    <rPh sb="6" eb="7">
      <t>ヨウ</t>
    </rPh>
    <phoneticPr fontId="2"/>
  </si>
  <si>
    <t>DNAMPE-B | 大電のネットワーク機器専用サイト</t>
  </si>
  <si>
    <t>SFP+(10G対応) | 大電のネットワーク機器専用サイト</t>
  </si>
  <si>
    <t>DNDWMEシリーズ | 大電のネットワーク機器専用サイト</t>
  </si>
  <si>
    <t>DNHD12Eシリーズ | 大電のネットワーク機器専用サイト</t>
  </si>
  <si>
    <t>DN1820E | 大電のネットワーク機器専用サイト</t>
  </si>
  <si>
    <t>DN6820E | 大電のネットワーク機器専用サイト</t>
  </si>
  <si>
    <t>DN6710E | 大電のネットワーク機器専用サイト</t>
  </si>
  <si>
    <t>DNHD6Eシリーズ | 大電のネットワーク機器専用サイト</t>
  </si>
  <si>
    <t>14～66km</t>
  </si>
  <si>
    <t>3.5～16.5dB</t>
  </si>
  <si>
    <t>4～52km</t>
    <phoneticPr fontId="2"/>
  </si>
  <si>
    <t>14～82km</t>
  </si>
  <si>
    <t>4～56km</t>
    <phoneticPr fontId="2"/>
  </si>
  <si>
    <t>1～14dB</t>
    <phoneticPr fontId="2"/>
  </si>
  <si>
    <t>3.5～20.5dB</t>
  </si>
  <si>
    <t>4～72km</t>
  </si>
  <si>
    <t>1～18dB</t>
  </si>
  <si>
    <t>32～96km</t>
  </si>
  <si>
    <t>8～29dB</t>
    <phoneticPr fontId="2"/>
  </si>
  <si>
    <t>20～96km</t>
  </si>
  <si>
    <t>5～26dB</t>
    <phoneticPr fontId="2"/>
  </si>
  <si>
    <t>8～92km</t>
  </si>
  <si>
    <t>2～23dB</t>
    <phoneticPr fontId="2"/>
  </si>
  <si>
    <t>8～29dB</t>
    <phoneticPr fontId="2"/>
  </si>
  <si>
    <t>5～26dB</t>
    <phoneticPr fontId="2"/>
  </si>
  <si>
    <t>1～14dB</t>
    <phoneticPr fontId="2"/>
  </si>
  <si>
    <t>1～18dB</t>
    <phoneticPr fontId="2"/>
  </si>
  <si>
    <t>2～23dB</t>
    <phoneticPr fontId="2"/>
  </si>
  <si>
    <t>4～56km</t>
    <phoneticPr fontId="2"/>
  </si>
  <si>
    <t>4～72km</t>
    <phoneticPr fontId="2"/>
  </si>
  <si>
    <t>8～92km</t>
    <phoneticPr fontId="2"/>
  </si>
  <si>
    <t>伝送距離1</t>
    <rPh sb="0" eb="2">
      <t>デンソウ</t>
    </rPh>
    <rPh sb="2" eb="4">
      <t>キョリ</t>
    </rPh>
    <phoneticPr fontId="2"/>
  </si>
  <si>
    <t>伝送距離2</t>
    <rPh sb="0" eb="2">
      <t>デンソウ</t>
    </rPh>
    <rPh sb="2" eb="4">
      <t>キョリ</t>
    </rPh>
    <phoneticPr fontId="2"/>
  </si>
  <si>
    <t>伝送距離3</t>
    <rPh sb="0" eb="2">
      <t>デンソウ</t>
    </rPh>
    <rPh sb="2" eb="4">
      <t>キョリ</t>
    </rPh>
    <phoneticPr fontId="2"/>
  </si>
  <si>
    <t>許容損失1</t>
    <rPh sb="0" eb="4">
      <t>キョヨウソンシツ</t>
    </rPh>
    <phoneticPr fontId="2"/>
  </si>
  <si>
    <t>許容損失2</t>
    <rPh sb="0" eb="4">
      <t>キョヨウソンシツ</t>
    </rPh>
    <phoneticPr fontId="2"/>
  </si>
  <si>
    <t>許容損失3</t>
    <rPh sb="0" eb="4">
      <t>キョヨウソンシツ</t>
    </rPh>
    <phoneticPr fontId="2"/>
  </si>
  <si>
    <t>FEC無/AMP無</t>
    <rPh sb="8" eb="9">
      <t>ナ</t>
    </rPh>
    <phoneticPr fontId="2"/>
  </si>
  <si>
    <t>FEC有/AMP無</t>
    <rPh sb="3" eb="4">
      <t>アリ</t>
    </rPh>
    <rPh sb="8" eb="9">
      <t>ナ</t>
    </rPh>
    <phoneticPr fontId="2"/>
  </si>
  <si>
    <t>FEC有/AMP有</t>
    <rPh sb="3" eb="4">
      <t>アリ</t>
    </rPh>
    <rPh sb="8" eb="9">
      <t>アリ</t>
    </rPh>
    <phoneticPr fontId="2"/>
  </si>
  <si>
    <t>距離(1～2)</t>
    <rPh sb="0" eb="2">
      <t>キョリ</t>
    </rPh>
    <phoneticPr fontId="2"/>
  </si>
  <si>
    <t>距離(3～4)</t>
    <rPh sb="0" eb="2">
      <t>キョリ</t>
    </rPh>
    <phoneticPr fontId="2"/>
  </si>
  <si>
    <t>距離(5～8)</t>
    <rPh sb="0" eb="2">
      <t>キョリ</t>
    </rPh>
    <phoneticPr fontId="2"/>
  </si>
  <si>
    <t>初版</t>
    <rPh sb="0" eb="2">
      <t>ショハン</t>
    </rPh>
    <phoneticPr fontId="2"/>
  </si>
  <si>
    <t>2020.10</t>
    <phoneticPr fontId="2"/>
  </si>
  <si>
    <t>アンプありの場合の計算式と伝送距離を修正。</t>
    <phoneticPr fontId="2"/>
  </si>
  <si>
    <t>アンプありの場合の5～8回線までを追加。</t>
    <phoneticPr fontId="2"/>
  </si>
  <si>
    <t>各構成での許容損失、動作保証温度、構成イメージ表示機能を追加。</t>
    <rPh sb="0" eb="1">
      <t>カク</t>
    </rPh>
    <rPh sb="17" eb="19">
      <t>コウセイ</t>
    </rPh>
    <phoneticPr fontId="2"/>
  </si>
  <si>
    <t>更新内容</t>
    <rPh sb="0" eb="4">
      <t>コウシンナイヨウ</t>
    </rPh>
    <phoneticPr fontId="2"/>
  </si>
  <si>
    <t>価格改定（2024.4～）に伴い価格を修正。</t>
    <rPh sb="0" eb="4">
      <t>カカクカイテイ</t>
    </rPh>
    <rPh sb="14" eb="15">
      <t>トモナ</t>
    </rPh>
    <rPh sb="16" eb="18">
      <t>カカク</t>
    </rPh>
    <rPh sb="19" eb="21">
      <t>シュウセイ</t>
    </rPh>
    <phoneticPr fontId="2"/>
  </si>
  <si>
    <t>2025.3</t>
    <phoneticPr fontId="2"/>
  </si>
  <si>
    <t>更新年月</t>
    <rPh sb="2" eb="4">
      <t>ネンゲツ</t>
    </rPh>
    <phoneticPr fontId="2"/>
  </si>
  <si>
    <t>※上記以外の構成の実現可否についてはお問い合わせください。</t>
    <rPh sb="1" eb="3">
      <t>ジョウキ</t>
    </rPh>
    <rPh sb="3" eb="5">
      <t>イガイ</t>
    </rPh>
    <rPh sb="6" eb="8">
      <t>コウセイ</t>
    </rPh>
    <rPh sb="9" eb="11">
      <t>ジツゲン</t>
    </rPh>
    <rPh sb="11" eb="13">
      <t>カヒ</t>
    </rPh>
    <rPh sb="19" eb="20">
      <t>ト</t>
    </rPh>
    <rPh sb="21" eb="22">
      <t>ア</t>
    </rPh>
    <phoneticPr fontId="2"/>
  </si>
  <si>
    <t>※選択後に「多重回線数」「LAN側I/F」を変更した場合は「伝送距離」を選択し直してください。</t>
    <rPh sb="1" eb="3">
      <t>センタク</t>
    </rPh>
    <rPh sb="3" eb="4">
      <t>ゴ</t>
    </rPh>
    <rPh sb="6" eb="8">
      <t>タジュウ</t>
    </rPh>
    <rPh sb="8" eb="11">
      <t>カイセンスウ</t>
    </rPh>
    <rPh sb="16" eb="17">
      <t>ガワ</t>
    </rPh>
    <rPh sb="22" eb="24">
      <t>ヘンコウ</t>
    </rPh>
    <rPh sb="26" eb="28">
      <t>バアイ</t>
    </rPh>
    <rPh sb="30" eb="32">
      <t>デンソウ</t>
    </rPh>
    <rPh sb="32" eb="34">
      <t>キョリ</t>
    </rPh>
    <rPh sb="36" eb="38">
      <t>センタク</t>
    </rPh>
    <rPh sb="39" eb="40">
      <t>ナオ</t>
    </rPh>
    <phoneticPr fontId="2"/>
  </si>
  <si>
    <t>各種挙動の修正、注意事項の追加。</t>
    <rPh sb="8" eb="12">
      <t>チュウイジコウ</t>
    </rPh>
    <rPh sb="13" eb="15">
      <t>ツイカ</t>
    </rPh>
    <phoneticPr fontId="2"/>
  </si>
  <si>
    <t>5回線以上の許容損失はフィルタ入れ替えによる平準化前提の数値に変更。（右図参照）</t>
    <rPh sb="1" eb="3">
      <t>カイセン</t>
    </rPh>
    <rPh sb="3" eb="5">
      <t>イジョウ</t>
    </rPh>
    <rPh sb="15" eb="16">
      <t>イ</t>
    </rPh>
    <rPh sb="17" eb="18">
      <t>カ</t>
    </rPh>
    <rPh sb="22" eb="25">
      <t>ヘイジュンカ</t>
    </rPh>
    <rPh sb="25" eb="27">
      <t>ゼンテイ</t>
    </rPh>
    <rPh sb="28" eb="30">
      <t>スウチ</t>
    </rPh>
    <rPh sb="31" eb="33">
      <t>ヘンコウ</t>
    </rPh>
    <phoneticPr fontId="2"/>
  </si>
  <si>
    <t>none</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</si>
</sst>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Red]\-#,##0&quot;円&quot;"/>
  </numFmts>
  <fonts count="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u/>
      <sz val="11"/>
      <color theme="10"/>
      <name val="游ゴシック"/>
      <family val="2"/>
      <charset val="128"/>
      <scheme val="minor"/>
    </font>
    <font>
      <sz val="11"/>
      <name val="游ゴシック"/>
      <family val="2"/>
      <charset val="128"/>
      <scheme val="minor"/>
    </font>
  </fonts>
  <fills count="12">
    <fill>
      <patternFill patternType="none"/>
    </fill>
    <fill>
      <patternFill patternType="gray125"/>
    </fill>
    <fill>
      <patternFill patternType="solid">
        <fgColor theme="7"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right/>
      <top style="medium">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FF0000"/>
      </left>
      <right/>
      <top style="thin">
        <color indexed="64"/>
      </top>
      <bottom style="thin">
        <color indexed="64"/>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right style="medium">
        <color rgb="FFFF0000"/>
      </right>
      <top style="thin">
        <color indexed="64"/>
      </top>
      <bottom style="thin">
        <color indexed="64"/>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style="medium">
        <color rgb="FFFF0000"/>
      </right>
      <top style="thin">
        <color indexed="64"/>
      </top>
      <bottom style="medium">
        <color rgb="FFFF0000"/>
      </bottom>
      <diagonal/>
    </border>
    <border>
      <left style="thin">
        <color indexed="64"/>
      </left>
      <right style="thin">
        <color indexed="64"/>
      </right>
      <top/>
      <bottom/>
      <diagonal/>
    </border>
  </borders>
  <cellStyleXfs count="3">
    <xf numFmtId="0" fontId="0" fillId="0" borderId="0">
      <alignment vertical="center"/>
    </xf>
    <xf numFmtId="38" fontId="1" fillId="0" borderId="0" applyFont="0" applyFill="0" applyBorder="0" applyAlignment="0" applyProtection="0">
      <alignment vertical="center"/>
    </xf>
    <xf numFmtId="0" fontId="5" fillId="0" borderId="0" applyNumberFormat="0" applyFill="0" applyBorder="0" applyAlignment="0" applyProtection="0">
      <alignment vertical="center"/>
    </xf>
  </cellStyleXfs>
  <cellXfs count="99">
    <xf numFmtId="0" fontId="0" fillId="0" borderId="0" xfId="0">
      <alignment vertical="center"/>
    </xf>
    <xf numFmtId="38" fontId="0" fillId="0" borderId="0" xfId="1" applyFont="1">
      <alignment vertical="center"/>
    </xf>
    <xf numFmtId="0" fontId="0" fillId="2" borderId="0" xfId="0" applyFill="1">
      <alignment vertical="center"/>
    </xf>
    <xf numFmtId="0" fontId="0" fillId="3" borderId="0" xfId="0" applyFill="1">
      <alignment vertical="center"/>
    </xf>
    <xf numFmtId="0" fontId="0" fillId="4" borderId="0" xfId="0" applyFill="1">
      <alignment vertical="center"/>
    </xf>
    <xf numFmtId="0" fontId="0" fillId="5" borderId="0" xfId="0" applyFill="1">
      <alignment vertical="center"/>
    </xf>
    <xf numFmtId="0" fontId="0" fillId="6" borderId="0" xfId="0" applyFill="1">
      <alignment vertical="center"/>
    </xf>
    <xf numFmtId="0" fontId="0" fillId="0" borderId="0" xfId="0" applyAlignment="1">
      <alignment horizontal="right" vertical="center"/>
    </xf>
    <xf numFmtId="0" fontId="0" fillId="0" borderId="0" xfId="0" quotePrefix="1">
      <alignment vertical="center"/>
    </xf>
    <xf numFmtId="0" fontId="0" fillId="0" borderId="3" xfId="0" applyBorder="1">
      <alignment vertical="center"/>
    </xf>
    <xf numFmtId="0" fontId="3" fillId="0" borderId="0" xfId="0" applyFont="1">
      <alignment vertical="center"/>
    </xf>
    <xf numFmtId="0" fontId="4" fillId="0" borderId="0" xfId="0" applyFont="1">
      <alignment vertical="center"/>
    </xf>
    <xf numFmtId="0" fontId="0" fillId="0" borderId="0" xfId="0" applyAlignment="1">
      <alignment horizontal="left" vertical="center"/>
    </xf>
    <xf numFmtId="38" fontId="0" fillId="8" borderId="13" xfId="1" applyFont="1" applyFill="1" applyBorder="1" applyAlignment="1" applyProtection="1">
      <alignment horizontal="center" vertical="center"/>
    </xf>
    <xf numFmtId="38" fontId="0" fillId="7" borderId="19" xfId="1" applyFont="1" applyFill="1" applyBorder="1" applyProtection="1">
      <alignment vertical="center"/>
    </xf>
    <xf numFmtId="38" fontId="0" fillId="7" borderId="6" xfId="1" applyFont="1" applyFill="1" applyBorder="1" applyProtection="1">
      <alignment vertical="center"/>
    </xf>
    <xf numFmtId="38" fontId="0" fillId="7" borderId="20" xfId="1" applyFont="1" applyFill="1" applyBorder="1" applyProtection="1">
      <alignment vertical="center"/>
    </xf>
    <xf numFmtId="0" fontId="0" fillId="7" borderId="19" xfId="0" applyFill="1" applyBorder="1">
      <alignment vertical="center"/>
    </xf>
    <xf numFmtId="0" fontId="0" fillId="7" borderId="20" xfId="0" applyFill="1" applyBorder="1">
      <alignment vertical="center"/>
    </xf>
    <xf numFmtId="0" fontId="0" fillId="7" borderId="6" xfId="0" applyFill="1" applyBorder="1">
      <alignment vertical="center"/>
    </xf>
    <xf numFmtId="38" fontId="0" fillId="7" borderId="12" xfId="1" applyFont="1" applyFill="1" applyBorder="1" applyProtection="1">
      <alignment vertical="center"/>
    </xf>
    <xf numFmtId="38" fontId="0" fillId="7" borderId="7" xfId="1" applyFont="1" applyFill="1" applyBorder="1" applyProtection="1">
      <alignment vertical="center"/>
    </xf>
    <xf numFmtId="38" fontId="0" fillId="7" borderId="8" xfId="1" applyFont="1" applyFill="1" applyBorder="1" applyProtection="1">
      <alignment vertical="center"/>
    </xf>
    <xf numFmtId="38" fontId="0" fillId="7" borderId="9" xfId="1" applyFont="1" applyFill="1" applyBorder="1" applyProtection="1">
      <alignment vertical="center"/>
    </xf>
    <xf numFmtId="0" fontId="0" fillId="7" borderId="7" xfId="0" applyFill="1" applyBorder="1">
      <alignment vertical="center"/>
    </xf>
    <xf numFmtId="0" fontId="0" fillId="7" borderId="8" xfId="0" applyFill="1" applyBorder="1">
      <alignment vertical="center"/>
    </xf>
    <xf numFmtId="0" fontId="0" fillId="7" borderId="9" xfId="0" applyFill="1" applyBorder="1">
      <alignment vertical="center"/>
    </xf>
    <xf numFmtId="38" fontId="0" fillId="7" borderId="1" xfId="1" applyFont="1" applyFill="1" applyBorder="1" applyProtection="1">
      <alignment vertical="center"/>
    </xf>
    <xf numFmtId="0" fontId="0" fillId="7" borderId="1" xfId="0" applyFill="1" applyBorder="1">
      <alignment vertical="center"/>
    </xf>
    <xf numFmtId="38" fontId="0" fillId="0" borderId="0" xfId="1" applyFont="1" applyProtection="1">
      <alignment vertical="center"/>
    </xf>
    <xf numFmtId="0" fontId="0" fillId="0" borderId="4" xfId="0" applyBorder="1">
      <alignment vertical="center"/>
    </xf>
    <xf numFmtId="0" fontId="0" fillId="0" borderId="5" xfId="0" applyBorder="1">
      <alignment vertical="center"/>
    </xf>
    <xf numFmtId="0" fontId="5" fillId="0" borderId="0" xfId="2">
      <alignment vertical="center"/>
    </xf>
    <xf numFmtId="0" fontId="0" fillId="9" borderId="2" xfId="0" applyFill="1" applyBorder="1">
      <alignment vertical="center"/>
    </xf>
    <xf numFmtId="0" fontId="0" fillId="9" borderId="3" xfId="0" applyFill="1" applyBorder="1">
      <alignment vertical="center"/>
    </xf>
    <xf numFmtId="0" fontId="0" fillId="9" borderId="10" xfId="0" applyFill="1" applyBorder="1">
      <alignment vertical="center"/>
    </xf>
    <xf numFmtId="0" fontId="0" fillId="9" borderId="34" xfId="0" applyFill="1" applyBorder="1">
      <alignment vertical="center"/>
    </xf>
    <xf numFmtId="0" fontId="0" fillId="9" borderId="12" xfId="0" applyFill="1" applyBorder="1">
      <alignment vertical="center"/>
    </xf>
    <xf numFmtId="0" fontId="0" fillId="10" borderId="10" xfId="0" applyFill="1" applyBorder="1">
      <alignment vertical="center"/>
    </xf>
    <xf numFmtId="0" fontId="0" fillId="10" borderId="34" xfId="0" applyFill="1" applyBorder="1">
      <alignment vertical="center"/>
    </xf>
    <xf numFmtId="0" fontId="0" fillId="10" borderId="12" xfId="0" applyFill="1" applyBorder="1">
      <alignment vertical="center"/>
    </xf>
    <xf numFmtId="0" fontId="0" fillId="11" borderId="2" xfId="0" applyFill="1" applyBorder="1">
      <alignment vertical="center"/>
    </xf>
    <xf numFmtId="0" fontId="0" fillId="11" borderId="4" xfId="0" applyFill="1" applyBorder="1">
      <alignment vertical="center"/>
    </xf>
    <xf numFmtId="0" fontId="0" fillId="11" borderId="3" xfId="0" applyFill="1" applyBorder="1">
      <alignment vertical="center"/>
    </xf>
    <xf numFmtId="0" fontId="0" fillId="11" borderId="10" xfId="0" applyFill="1" applyBorder="1">
      <alignment vertical="center"/>
    </xf>
    <xf numFmtId="0" fontId="0" fillId="11" borderId="12" xfId="0" applyFill="1" applyBorder="1">
      <alignment vertical="center"/>
    </xf>
    <xf numFmtId="0" fontId="0" fillId="11" borderId="34" xfId="0" applyFill="1" applyBorder="1">
      <alignment vertical="center"/>
    </xf>
    <xf numFmtId="0" fontId="0" fillId="9" borderId="0" xfId="0" applyFill="1">
      <alignment vertical="center"/>
    </xf>
    <xf numFmtId="0" fontId="0" fillId="10" borderId="0" xfId="0" applyFill="1">
      <alignment vertical="center"/>
    </xf>
    <xf numFmtId="0" fontId="0" fillId="11" borderId="0" xfId="0" applyFill="1">
      <alignment vertical="center"/>
    </xf>
    <xf numFmtId="49" fontId="0" fillId="0" borderId="0" xfId="0" applyNumberFormat="1">
      <alignment vertical="center"/>
    </xf>
    <xf numFmtId="49" fontId="0" fillId="0" borderId="1" xfId="0" applyNumberFormat="1" applyBorder="1">
      <alignment vertical="center"/>
    </xf>
    <xf numFmtId="49" fontId="0" fillId="0" borderId="34" xfId="0" applyNumberFormat="1" applyBorder="1">
      <alignment vertical="center"/>
    </xf>
    <xf numFmtId="49" fontId="0" fillId="0" borderId="12" xfId="0" applyNumberFormat="1" applyBorder="1">
      <alignment vertical="center"/>
    </xf>
    <xf numFmtId="0" fontId="0" fillId="0" borderId="1" xfId="0" applyBorder="1">
      <alignment vertical="center"/>
    </xf>
    <xf numFmtId="0" fontId="0" fillId="0" borderId="34" xfId="0" applyBorder="1">
      <alignment vertical="center"/>
    </xf>
    <xf numFmtId="0" fontId="0" fillId="0" borderId="12" xfId="0" applyBorder="1">
      <alignment vertical="center"/>
    </xf>
    <xf numFmtId="49" fontId="0" fillId="0" borderId="10" xfId="0" applyNumberFormat="1" applyBorder="1">
      <alignment vertical="center"/>
    </xf>
    <xf numFmtId="0" fontId="0" fillId="0" borderId="10" xfId="0" applyBorder="1">
      <alignment vertical="center"/>
    </xf>
    <xf numFmtId="49" fontId="0" fillId="0" borderId="0" xfId="0" applyNumberFormat="1" applyAlignment="1">
      <alignment horizontal="right" vertical="center"/>
    </xf>
    <xf numFmtId="0" fontId="6" fillId="0" borderId="0" xfId="0" applyFont="1" applyAlignment="1">
      <alignment horizontal="left" vertical="center"/>
    </xf>
    <xf numFmtId="38" fontId="0" fillId="7" borderId="5" xfId="1" applyFont="1" applyFill="1" applyBorder="1" applyProtection="1">
      <alignment vertical="center"/>
    </xf>
    <xf numFmtId="0" fontId="0" fillId="8" borderId="14" xfId="0" applyFill="1" applyBorder="1" applyAlignment="1">
      <alignment horizontal="center" vertical="center"/>
    </xf>
    <xf numFmtId="0" fontId="0" fillId="8" borderId="15" xfId="0" applyFill="1" applyBorder="1" applyAlignment="1">
      <alignment horizontal="center" vertical="center"/>
    </xf>
    <xf numFmtId="0" fontId="0" fillId="8" borderId="16" xfId="0" applyFill="1" applyBorder="1" applyAlignment="1">
      <alignment horizontal="center" vertical="center"/>
    </xf>
    <xf numFmtId="0" fontId="0" fillId="8" borderId="13" xfId="0" applyFill="1" applyBorder="1" applyAlignment="1">
      <alignment horizontal="center" vertical="center"/>
    </xf>
    <xf numFmtId="176" fontId="0" fillId="7" borderId="12" xfId="1" applyNumberFormat="1" applyFont="1" applyFill="1" applyBorder="1" applyAlignment="1" applyProtection="1">
      <alignment horizontal="right" vertical="center"/>
    </xf>
    <xf numFmtId="176" fontId="0" fillId="7" borderId="1" xfId="1" applyNumberFormat="1" applyFont="1" applyFill="1" applyBorder="1" applyAlignment="1" applyProtection="1">
      <alignment horizontal="right" vertical="center"/>
    </xf>
    <xf numFmtId="176" fontId="0" fillId="7" borderId="10" xfId="1" applyNumberFormat="1" applyFont="1" applyFill="1" applyBorder="1" applyAlignment="1" applyProtection="1">
      <alignment horizontal="right" vertical="center"/>
    </xf>
    <xf numFmtId="176" fontId="3" fillId="0" borderId="25" xfId="1" applyNumberFormat="1" applyFont="1" applyBorder="1" applyAlignment="1" applyProtection="1">
      <alignment horizontal="right" vertical="center"/>
    </xf>
    <xf numFmtId="176" fontId="3" fillId="0" borderId="11" xfId="1" applyNumberFormat="1" applyFont="1" applyBorder="1" applyAlignment="1" applyProtection="1">
      <alignment horizontal="right" vertical="center"/>
    </xf>
    <xf numFmtId="176" fontId="0" fillId="7" borderId="19" xfId="1" applyNumberFormat="1" applyFont="1" applyFill="1" applyBorder="1" applyAlignment="1" applyProtection="1">
      <alignment horizontal="right" vertical="center"/>
    </xf>
    <xf numFmtId="176" fontId="0" fillId="7" borderId="20" xfId="1" applyNumberFormat="1" applyFont="1" applyFill="1" applyBorder="1" applyAlignment="1" applyProtection="1">
      <alignment horizontal="right" vertical="center"/>
    </xf>
    <xf numFmtId="176" fontId="0" fillId="7" borderId="21" xfId="1" applyNumberFormat="1" applyFont="1" applyFill="1" applyBorder="1" applyAlignment="1" applyProtection="1">
      <alignment horizontal="right" vertical="center"/>
    </xf>
    <xf numFmtId="176" fontId="0" fillId="7" borderId="7" xfId="1" applyNumberFormat="1" applyFont="1" applyFill="1" applyBorder="1" applyAlignment="1" applyProtection="1">
      <alignment horizontal="right" vertical="center"/>
    </xf>
    <xf numFmtId="176" fontId="0" fillId="7" borderId="8" xfId="1" applyNumberFormat="1" applyFont="1" applyFill="1" applyBorder="1" applyAlignment="1" applyProtection="1">
      <alignment horizontal="right" vertical="center"/>
    </xf>
    <xf numFmtId="176" fontId="0" fillId="7" borderId="9" xfId="1" applyNumberFormat="1" applyFont="1" applyFill="1" applyBorder="1" applyAlignment="1" applyProtection="1">
      <alignment horizontal="right" vertical="center"/>
    </xf>
    <xf numFmtId="0" fontId="3" fillId="8" borderId="7" xfId="0" applyFont="1" applyFill="1" applyBorder="1" applyAlignment="1">
      <alignment horizontal="center" vertical="center"/>
    </xf>
    <xf numFmtId="0" fontId="3" fillId="8" borderId="8" xfId="0" applyFont="1" applyFill="1" applyBorder="1" applyAlignment="1">
      <alignment horizontal="center" vertical="center"/>
    </xf>
    <xf numFmtId="0" fontId="3" fillId="8" borderId="30" xfId="0" applyFont="1" applyFill="1" applyBorder="1" applyAlignment="1">
      <alignment horizontal="center" vertical="center"/>
    </xf>
    <xf numFmtId="0" fontId="0" fillId="8" borderId="14" xfId="0" applyFill="1" applyBorder="1">
      <alignment vertical="center"/>
    </xf>
    <xf numFmtId="0" fontId="0" fillId="8" borderId="15" xfId="0" applyFill="1" applyBorder="1">
      <alignment vertical="center"/>
    </xf>
    <xf numFmtId="0" fontId="0" fillId="8" borderId="16" xfId="0" applyFill="1" applyBorder="1">
      <alignment vertical="center"/>
    </xf>
    <xf numFmtId="38" fontId="3" fillId="0" borderId="23" xfId="1" applyFont="1" applyBorder="1" applyAlignment="1" applyProtection="1">
      <alignment horizontal="center" vertical="center"/>
    </xf>
    <xf numFmtId="38" fontId="3" fillId="0" borderId="18" xfId="1" applyFont="1" applyBorder="1" applyAlignment="1" applyProtection="1">
      <alignment horizontal="center" vertical="center"/>
    </xf>
    <xf numFmtId="38" fontId="3" fillId="0" borderId="24" xfId="1" applyFont="1" applyBorder="1" applyAlignment="1" applyProtection="1">
      <alignment horizontal="center" vertical="center"/>
    </xf>
    <xf numFmtId="0" fontId="3" fillId="7" borderId="27" xfId="0" applyFont="1" applyFill="1" applyBorder="1" applyAlignment="1" applyProtection="1">
      <alignment horizontal="center" vertical="center"/>
      <protection locked="0"/>
    </xf>
    <xf numFmtId="0" fontId="3" fillId="7" borderId="28" xfId="0" applyFont="1" applyFill="1" applyBorder="1" applyAlignment="1" applyProtection="1">
      <alignment horizontal="center" vertical="center"/>
      <protection locked="0"/>
    </xf>
    <xf numFmtId="0" fontId="3" fillId="7" borderId="29" xfId="0" applyFont="1" applyFill="1" applyBorder="1" applyAlignment="1" applyProtection="1">
      <alignment horizontal="center" vertical="center"/>
      <protection locked="0"/>
    </xf>
    <xf numFmtId="0" fontId="3" fillId="7" borderId="26" xfId="0" applyFont="1" applyFill="1" applyBorder="1" applyAlignment="1" applyProtection="1">
      <alignment horizontal="center" vertical="center"/>
      <protection locked="0"/>
    </xf>
    <xf numFmtId="0" fontId="3" fillId="7" borderId="8" xfId="0" applyFont="1" applyFill="1" applyBorder="1" applyAlignment="1" applyProtection="1">
      <alignment horizontal="center" vertical="center"/>
      <protection locked="0"/>
    </xf>
    <xf numFmtId="0" fontId="3" fillId="7" borderId="30" xfId="0" applyFont="1" applyFill="1" applyBorder="1" applyAlignment="1" applyProtection="1">
      <alignment horizontal="center" vertical="center"/>
      <protection locked="0"/>
    </xf>
    <xf numFmtId="0" fontId="3" fillId="7" borderId="31" xfId="0" applyFont="1" applyFill="1" applyBorder="1" applyAlignment="1" applyProtection="1">
      <alignment horizontal="center" vertical="center"/>
      <protection locked="0"/>
    </xf>
    <xf numFmtId="0" fontId="3" fillId="7" borderId="32" xfId="0" applyFont="1" applyFill="1" applyBorder="1" applyAlignment="1" applyProtection="1">
      <alignment horizontal="center" vertical="center"/>
      <protection locked="0"/>
    </xf>
    <xf numFmtId="0" fontId="3" fillId="7" borderId="33" xfId="0" applyFont="1" applyFill="1" applyBorder="1" applyAlignment="1" applyProtection="1">
      <alignment horizontal="center" vertical="center"/>
      <protection locked="0"/>
    </xf>
    <xf numFmtId="176" fontId="0" fillId="7" borderId="2" xfId="1" applyNumberFormat="1" applyFont="1" applyFill="1" applyBorder="1" applyAlignment="1" applyProtection="1">
      <alignment horizontal="right" vertical="center"/>
    </xf>
    <xf numFmtId="176" fontId="0" fillId="7" borderId="17" xfId="1" applyNumberFormat="1" applyFont="1" applyFill="1" applyBorder="1" applyAlignment="1" applyProtection="1">
      <alignment horizontal="right" vertical="center"/>
    </xf>
    <xf numFmtId="176" fontId="0" fillId="7" borderId="22" xfId="1" applyNumberFormat="1" applyFont="1" applyFill="1" applyBorder="1" applyAlignment="1" applyProtection="1">
      <alignment horizontal="right" vertical="center"/>
    </xf>
    <xf numFmtId="0" fontId="0" fillId="0" borderId="0" xfId="0">
      <alignment vertical="center"/>
    </xf>
  </cellXfs>
  <cellStyles count="3">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78441</xdr:colOff>
          <xdr:row>14</xdr:row>
          <xdr:rowOff>81784</xdr:rowOff>
        </xdr:from>
        <xdr:to>
          <xdr:col>19</xdr:col>
          <xdr:colOff>225425</xdr:colOff>
          <xdr:row>27</xdr:row>
          <xdr:rowOff>128905</xdr:rowOff>
        </xdr:to>
        <xdr:pic>
          <xdr:nvPicPr>
            <xdr:cNvPr id="2" name="図 1">
              <a:extLst>
                <a:ext uri="{FF2B5EF4-FFF2-40B4-BE49-F238E27FC236}">
                  <a16:creationId xmlns:a16="http://schemas.microsoft.com/office/drawing/2014/main" id="{C2D2168D-CC35-4948-A4C4-BD50B99E77E7}"/>
                </a:ext>
              </a:extLst>
            </xdr:cNvPr>
            <xdr:cNvPicPr>
              <a:picLocks noChangeAspect="1"/>
              <a:extLst>
                <a:ext uri="{84589F7E-364E-4C9E-8A38-B11213B215E9}">
                  <a14:cameraTool cellRange="参照画像" spid="_x0000_s7287"/>
                </a:ext>
              </a:extLst>
            </xdr:cNvPicPr>
          </xdr:nvPicPr>
          <xdr:blipFill>
            <a:blip xmlns:r="http://schemas.openxmlformats.org/officeDocument/2006/relationships" r:embed="rId1"/>
            <a:stretch>
              <a:fillRect/>
            </a:stretch>
          </xdr:blipFill>
          <xdr:spPr>
            <a:xfrm>
              <a:off x="406524" y="3553117"/>
              <a:ext cx="6049309" cy="3211538"/>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27214</xdr:rowOff>
    </xdr:from>
    <xdr:to>
      <xdr:col>1</xdr:col>
      <xdr:colOff>5741595</xdr:colOff>
      <xdr:row>10</xdr:row>
      <xdr:rowOff>3192642</xdr:rowOff>
    </xdr:to>
    <xdr:pic>
      <xdr:nvPicPr>
        <xdr:cNvPr id="86" name="図 85">
          <a:extLst>
            <a:ext uri="{FF2B5EF4-FFF2-40B4-BE49-F238E27FC236}">
              <a16:creationId xmlns:a16="http://schemas.microsoft.com/office/drawing/2014/main" id="{B614A036-6C13-40E3-8040-030EB7F67E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0036" y="26071285"/>
          <a:ext cx="5741595" cy="3165428"/>
        </a:xfrm>
        <a:prstGeom prst="rect">
          <a:avLst/>
        </a:prstGeom>
      </xdr:spPr>
    </xdr:pic>
    <xdr:clientData/>
  </xdr:twoCellAnchor>
  <xdr:twoCellAnchor editAs="oneCell">
    <xdr:from>
      <xdr:col>1</xdr:col>
      <xdr:colOff>0</xdr:colOff>
      <xdr:row>11</xdr:row>
      <xdr:rowOff>27214</xdr:rowOff>
    </xdr:from>
    <xdr:to>
      <xdr:col>1</xdr:col>
      <xdr:colOff>5741595</xdr:colOff>
      <xdr:row>11</xdr:row>
      <xdr:rowOff>3192642</xdr:rowOff>
    </xdr:to>
    <xdr:pic>
      <xdr:nvPicPr>
        <xdr:cNvPr id="88" name="図 87">
          <a:extLst>
            <a:ext uri="{FF2B5EF4-FFF2-40B4-BE49-F238E27FC236}">
              <a16:creationId xmlns:a16="http://schemas.microsoft.com/office/drawing/2014/main" id="{7C2652B2-17AF-4FCC-A8CD-A0503C44B7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0036" y="29296178"/>
          <a:ext cx="5741595" cy="3165428"/>
        </a:xfrm>
        <a:prstGeom prst="rect">
          <a:avLst/>
        </a:prstGeom>
      </xdr:spPr>
    </xdr:pic>
    <xdr:clientData/>
  </xdr:twoCellAnchor>
  <xdr:twoCellAnchor editAs="oneCell">
    <xdr:from>
      <xdr:col>1</xdr:col>
      <xdr:colOff>0</xdr:colOff>
      <xdr:row>12</xdr:row>
      <xdr:rowOff>27214</xdr:rowOff>
    </xdr:from>
    <xdr:to>
      <xdr:col>1</xdr:col>
      <xdr:colOff>5741595</xdr:colOff>
      <xdr:row>12</xdr:row>
      <xdr:rowOff>3192642</xdr:rowOff>
    </xdr:to>
    <xdr:pic>
      <xdr:nvPicPr>
        <xdr:cNvPr id="90" name="図 89">
          <a:extLst>
            <a:ext uri="{FF2B5EF4-FFF2-40B4-BE49-F238E27FC236}">
              <a16:creationId xmlns:a16="http://schemas.microsoft.com/office/drawing/2014/main" id="{866FA89F-B14C-446D-8DCC-DEED3C9187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0036" y="32521071"/>
          <a:ext cx="5741595" cy="3165428"/>
        </a:xfrm>
        <a:prstGeom prst="rect">
          <a:avLst/>
        </a:prstGeom>
      </xdr:spPr>
    </xdr:pic>
    <xdr:clientData/>
  </xdr:twoCellAnchor>
  <xdr:twoCellAnchor editAs="oneCell">
    <xdr:from>
      <xdr:col>1</xdr:col>
      <xdr:colOff>0</xdr:colOff>
      <xdr:row>13</xdr:row>
      <xdr:rowOff>27214</xdr:rowOff>
    </xdr:from>
    <xdr:to>
      <xdr:col>1</xdr:col>
      <xdr:colOff>5741595</xdr:colOff>
      <xdr:row>13</xdr:row>
      <xdr:rowOff>3192642</xdr:rowOff>
    </xdr:to>
    <xdr:pic>
      <xdr:nvPicPr>
        <xdr:cNvPr id="92" name="図 91">
          <a:extLst>
            <a:ext uri="{FF2B5EF4-FFF2-40B4-BE49-F238E27FC236}">
              <a16:creationId xmlns:a16="http://schemas.microsoft.com/office/drawing/2014/main" id="{DDE0152F-AF9F-407A-BC28-5E5FD29E2A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30036" y="35745964"/>
          <a:ext cx="5741595" cy="3165428"/>
        </a:xfrm>
        <a:prstGeom prst="rect">
          <a:avLst/>
        </a:prstGeom>
      </xdr:spPr>
    </xdr:pic>
    <xdr:clientData/>
  </xdr:twoCellAnchor>
  <xdr:twoCellAnchor editAs="oneCell">
    <xdr:from>
      <xdr:col>1</xdr:col>
      <xdr:colOff>0</xdr:colOff>
      <xdr:row>14</xdr:row>
      <xdr:rowOff>27214</xdr:rowOff>
    </xdr:from>
    <xdr:to>
      <xdr:col>1</xdr:col>
      <xdr:colOff>5741597</xdr:colOff>
      <xdr:row>14</xdr:row>
      <xdr:rowOff>3194276</xdr:rowOff>
    </xdr:to>
    <xdr:pic>
      <xdr:nvPicPr>
        <xdr:cNvPr id="94" name="図 93">
          <a:extLst>
            <a:ext uri="{FF2B5EF4-FFF2-40B4-BE49-F238E27FC236}">
              <a16:creationId xmlns:a16="http://schemas.microsoft.com/office/drawing/2014/main" id="{2DAFEEC0-21C9-4514-95B9-918FE50D5D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0036" y="38970857"/>
          <a:ext cx="5741597" cy="3167062"/>
        </a:xfrm>
        <a:prstGeom prst="rect">
          <a:avLst/>
        </a:prstGeom>
      </xdr:spPr>
    </xdr:pic>
    <xdr:clientData/>
  </xdr:twoCellAnchor>
  <xdr:twoCellAnchor editAs="oneCell">
    <xdr:from>
      <xdr:col>1</xdr:col>
      <xdr:colOff>0</xdr:colOff>
      <xdr:row>15</xdr:row>
      <xdr:rowOff>27214</xdr:rowOff>
    </xdr:from>
    <xdr:to>
      <xdr:col>1</xdr:col>
      <xdr:colOff>5741597</xdr:colOff>
      <xdr:row>15</xdr:row>
      <xdr:rowOff>3194276</xdr:rowOff>
    </xdr:to>
    <xdr:pic>
      <xdr:nvPicPr>
        <xdr:cNvPr id="96" name="図 95">
          <a:extLst>
            <a:ext uri="{FF2B5EF4-FFF2-40B4-BE49-F238E27FC236}">
              <a16:creationId xmlns:a16="http://schemas.microsoft.com/office/drawing/2014/main" id="{36DDCFA0-2BA1-4101-B0DE-026477F9E7C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30036" y="42195750"/>
          <a:ext cx="5741597" cy="3167062"/>
        </a:xfrm>
        <a:prstGeom prst="rect">
          <a:avLst/>
        </a:prstGeom>
      </xdr:spPr>
    </xdr:pic>
    <xdr:clientData/>
  </xdr:twoCellAnchor>
  <xdr:twoCellAnchor editAs="oneCell">
    <xdr:from>
      <xdr:col>1</xdr:col>
      <xdr:colOff>0</xdr:colOff>
      <xdr:row>16</xdr:row>
      <xdr:rowOff>27214</xdr:rowOff>
    </xdr:from>
    <xdr:to>
      <xdr:col>1</xdr:col>
      <xdr:colOff>5741597</xdr:colOff>
      <xdr:row>16</xdr:row>
      <xdr:rowOff>3194276</xdr:rowOff>
    </xdr:to>
    <xdr:pic>
      <xdr:nvPicPr>
        <xdr:cNvPr id="98" name="図 97">
          <a:extLst>
            <a:ext uri="{FF2B5EF4-FFF2-40B4-BE49-F238E27FC236}">
              <a16:creationId xmlns:a16="http://schemas.microsoft.com/office/drawing/2014/main" id="{DB457DEE-4F8A-42DC-A708-5A8B742003E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0036" y="45420643"/>
          <a:ext cx="5741597" cy="3167062"/>
        </a:xfrm>
        <a:prstGeom prst="rect">
          <a:avLst/>
        </a:prstGeom>
      </xdr:spPr>
    </xdr:pic>
    <xdr:clientData/>
  </xdr:twoCellAnchor>
  <xdr:twoCellAnchor editAs="oneCell">
    <xdr:from>
      <xdr:col>1</xdr:col>
      <xdr:colOff>0</xdr:colOff>
      <xdr:row>17</xdr:row>
      <xdr:rowOff>27214</xdr:rowOff>
    </xdr:from>
    <xdr:to>
      <xdr:col>1</xdr:col>
      <xdr:colOff>5741597</xdr:colOff>
      <xdr:row>17</xdr:row>
      <xdr:rowOff>3194276</xdr:rowOff>
    </xdr:to>
    <xdr:pic>
      <xdr:nvPicPr>
        <xdr:cNvPr id="100" name="図 99">
          <a:extLst>
            <a:ext uri="{FF2B5EF4-FFF2-40B4-BE49-F238E27FC236}">
              <a16:creationId xmlns:a16="http://schemas.microsoft.com/office/drawing/2014/main" id="{C50D0162-F58A-4D78-A872-230E82D6397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30036" y="48645535"/>
          <a:ext cx="5741597" cy="3167062"/>
        </a:xfrm>
        <a:prstGeom prst="rect">
          <a:avLst/>
        </a:prstGeom>
      </xdr:spPr>
    </xdr:pic>
    <xdr:clientData/>
  </xdr:twoCellAnchor>
  <xdr:twoCellAnchor editAs="oneCell">
    <xdr:from>
      <xdr:col>1</xdr:col>
      <xdr:colOff>0</xdr:colOff>
      <xdr:row>2</xdr:row>
      <xdr:rowOff>27214</xdr:rowOff>
    </xdr:from>
    <xdr:to>
      <xdr:col>1</xdr:col>
      <xdr:colOff>5741595</xdr:colOff>
      <xdr:row>2</xdr:row>
      <xdr:rowOff>3212451</xdr:rowOff>
    </xdr:to>
    <xdr:pic>
      <xdr:nvPicPr>
        <xdr:cNvPr id="102" name="図 101">
          <a:extLst>
            <a:ext uri="{FF2B5EF4-FFF2-40B4-BE49-F238E27FC236}">
              <a16:creationId xmlns:a16="http://schemas.microsoft.com/office/drawing/2014/main" id="{99718B55-B881-4400-B480-0D30E3B1CB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036" y="272143"/>
          <a:ext cx="5741595" cy="3185237"/>
        </a:xfrm>
        <a:prstGeom prst="rect">
          <a:avLst/>
        </a:prstGeom>
      </xdr:spPr>
    </xdr:pic>
    <xdr:clientData/>
  </xdr:twoCellAnchor>
  <xdr:twoCellAnchor editAs="oneCell">
    <xdr:from>
      <xdr:col>1</xdr:col>
      <xdr:colOff>0</xdr:colOff>
      <xdr:row>3</xdr:row>
      <xdr:rowOff>27214</xdr:rowOff>
    </xdr:from>
    <xdr:to>
      <xdr:col>1</xdr:col>
      <xdr:colOff>5741595</xdr:colOff>
      <xdr:row>3</xdr:row>
      <xdr:rowOff>3192642</xdr:rowOff>
    </xdr:to>
    <xdr:pic>
      <xdr:nvPicPr>
        <xdr:cNvPr id="104" name="図 103">
          <a:extLst>
            <a:ext uri="{FF2B5EF4-FFF2-40B4-BE49-F238E27FC236}">
              <a16:creationId xmlns:a16="http://schemas.microsoft.com/office/drawing/2014/main" id="{C52B4CF3-6DA7-47AF-AC6C-E3D024BF239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30036" y="3497035"/>
          <a:ext cx="5741595" cy="3165428"/>
        </a:xfrm>
        <a:prstGeom prst="rect">
          <a:avLst/>
        </a:prstGeom>
      </xdr:spPr>
    </xdr:pic>
    <xdr:clientData/>
  </xdr:twoCellAnchor>
  <xdr:twoCellAnchor editAs="oneCell">
    <xdr:from>
      <xdr:col>1</xdr:col>
      <xdr:colOff>0</xdr:colOff>
      <xdr:row>4</xdr:row>
      <xdr:rowOff>27214</xdr:rowOff>
    </xdr:from>
    <xdr:to>
      <xdr:col>1</xdr:col>
      <xdr:colOff>5741595</xdr:colOff>
      <xdr:row>4</xdr:row>
      <xdr:rowOff>3192642</xdr:rowOff>
    </xdr:to>
    <xdr:pic>
      <xdr:nvPicPr>
        <xdr:cNvPr id="106" name="図 105">
          <a:extLst>
            <a:ext uri="{FF2B5EF4-FFF2-40B4-BE49-F238E27FC236}">
              <a16:creationId xmlns:a16="http://schemas.microsoft.com/office/drawing/2014/main" id="{23424DCE-8E6E-4A00-9251-B4210998EA1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30036" y="6721928"/>
          <a:ext cx="5741595" cy="3165428"/>
        </a:xfrm>
        <a:prstGeom prst="rect">
          <a:avLst/>
        </a:prstGeom>
      </xdr:spPr>
    </xdr:pic>
    <xdr:clientData/>
  </xdr:twoCellAnchor>
  <xdr:twoCellAnchor editAs="oneCell">
    <xdr:from>
      <xdr:col>1</xdr:col>
      <xdr:colOff>0</xdr:colOff>
      <xdr:row>5</xdr:row>
      <xdr:rowOff>27214</xdr:rowOff>
    </xdr:from>
    <xdr:to>
      <xdr:col>1</xdr:col>
      <xdr:colOff>5741595</xdr:colOff>
      <xdr:row>5</xdr:row>
      <xdr:rowOff>3192642</xdr:rowOff>
    </xdr:to>
    <xdr:pic>
      <xdr:nvPicPr>
        <xdr:cNvPr id="108" name="図 107">
          <a:extLst>
            <a:ext uri="{FF2B5EF4-FFF2-40B4-BE49-F238E27FC236}">
              <a16:creationId xmlns:a16="http://schemas.microsoft.com/office/drawing/2014/main" id="{00F49354-3D78-426C-8AEA-74E6A7801FC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30036" y="9946821"/>
          <a:ext cx="5741595" cy="3165428"/>
        </a:xfrm>
        <a:prstGeom prst="rect">
          <a:avLst/>
        </a:prstGeom>
      </xdr:spPr>
    </xdr:pic>
    <xdr:clientData/>
  </xdr:twoCellAnchor>
  <xdr:twoCellAnchor editAs="oneCell">
    <xdr:from>
      <xdr:col>1</xdr:col>
      <xdr:colOff>0</xdr:colOff>
      <xdr:row>6</xdr:row>
      <xdr:rowOff>27214</xdr:rowOff>
    </xdr:from>
    <xdr:to>
      <xdr:col>1</xdr:col>
      <xdr:colOff>5741597</xdr:colOff>
      <xdr:row>6</xdr:row>
      <xdr:rowOff>3194276</xdr:rowOff>
    </xdr:to>
    <xdr:pic>
      <xdr:nvPicPr>
        <xdr:cNvPr id="110" name="図 109">
          <a:extLst>
            <a:ext uri="{FF2B5EF4-FFF2-40B4-BE49-F238E27FC236}">
              <a16:creationId xmlns:a16="http://schemas.microsoft.com/office/drawing/2014/main" id="{DB3EEDE0-7256-42E7-A381-2B7724E1249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30036" y="13171714"/>
          <a:ext cx="5741597" cy="3167062"/>
        </a:xfrm>
        <a:prstGeom prst="rect">
          <a:avLst/>
        </a:prstGeom>
      </xdr:spPr>
    </xdr:pic>
    <xdr:clientData/>
  </xdr:twoCellAnchor>
  <xdr:twoCellAnchor editAs="oneCell">
    <xdr:from>
      <xdr:col>1</xdr:col>
      <xdr:colOff>0</xdr:colOff>
      <xdr:row>7</xdr:row>
      <xdr:rowOff>27214</xdr:rowOff>
    </xdr:from>
    <xdr:to>
      <xdr:col>1</xdr:col>
      <xdr:colOff>5741597</xdr:colOff>
      <xdr:row>7</xdr:row>
      <xdr:rowOff>3194276</xdr:rowOff>
    </xdr:to>
    <xdr:pic>
      <xdr:nvPicPr>
        <xdr:cNvPr id="112" name="図 111">
          <a:extLst>
            <a:ext uri="{FF2B5EF4-FFF2-40B4-BE49-F238E27FC236}">
              <a16:creationId xmlns:a16="http://schemas.microsoft.com/office/drawing/2014/main" id="{EF6E9894-7AB4-44C6-A8E0-12680BBD525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0036" y="16396607"/>
          <a:ext cx="5741597" cy="3167062"/>
        </a:xfrm>
        <a:prstGeom prst="rect">
          <a:avLst/>
        </a:prstGeom>
      </xdr:spPr>
    </xdr:pic>
    <xdr:clientData/>
  </xdr:twoCellAnchor>
  <xdr:twoCellAnchor editAs="oneCell">
    <xdr:from>
      <xdr:col>1</xdr:col>
      <xdr:colOff>0</xdr:colOff>
      <xdr:row>8</xdr:row>
      <xdr:rowOff>27214</xdr:rowOff>
    </xdr:from>
    <xdr:to>
      <xdr:col>1</xdr:col>
      <xdr:colOff>5741597</xdr:colOff>
      <xdr:row>8</xdr:row>
      <xdr:rowOff>3194276</xdr:rowOff>
    </xdr:to>
    <xdr:pic>
      <xdr:nvPicPr>
        <xdr:cNvPr id="114" name="図 113">
          <a:extLst>
            <a:ext uri="{FF2B5EF4-FFF2-40B4-BE49-F238E27FC236}">
              <a16:creationId xmlns:a16="http://schemas.microsoft.com/office/drawing/2014/main" id="{D6010374-83F2-4052-9EBF-AB547C60610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0036" y="19621500"/>
          <a:ext cx="5741597" cy="3167062"/>
        </a:xfrm>
        <a:prstGeom prst="rect">
          <a:avLst/>
        </a:prstGeom>
      </xdr:spPr>
    </xdr:pic>
    <xdr:clientData/>
  </xdr:twoCellAnchor>
  <xdr:twoCellAnchor editAs="oneCell">
    <xdr:from>
      <xdr:col>1</xdr:col>
      <xdr:colOff>0</xdr:colOff>
      <xdr:row>9</xdr:row>
      <xdr:rowOff>27214</xdr:rowOff>
    </xdr:from>
    <xdr:to>
      <xdr:col>1</xdr:col>
      <xdr:colOff>5741597</xdr:colOff>
      <xdr:row>9</xdr:row>
      <xdr:rowOff>3194276</xdr:rowOff>
    </xdr:to>
    <xdr:pic>
      <xdr:nvPicPr>
        <xdr:cNvPr id="116" name="図 115">
          <a:extLst>
            <a:ext uri="{FF2B5EF4-FFF2-40B4-BE49-F238E27FC236}">
              <a16:creationId xmlns:a16="http://schemas.microsoft.com/office/drawing/2014/main" id="{F44FE85F-9158-4645-BE05-41600D1415E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30036" y="22846393"/>
          <a:ext cx="5741597" cy="3167062"/>
        </a:xfrm>
        <a:prstGeom prst="rect">
          <a:avLst/>
        </a:prstGeom>
      </xdr:spPr>
    </xdr:pic>
    <xdr:clientData/>
  </xdr:twoCellAnchor>
  <xdr:twoCellAnchor editAs="oneCell">
    <xdr:from>
      <xdr:col>1</xdr:col>
      <xdr:colOff>238125</xdr:colOff>
      <xdr:row>18</xdr:row>
      <xdr:rowOff>27214</xdr:rowOff>
    </xdr:from>
    <xdr:to>
      <xdr:col>1</xdr:col>
      <xdr:colOff>5641312</xdr:colOff>
      <xdr:row>18</xdr:row>
      <xdr:rowOff>3149891</xdr:rowOff>
    </xdr:to>
    <xdr:pic>
      <xdr:nvPicPr>
        <xdr:cNvPr id="118" name="図 117">
          <a:extLst>
            <a:ext uri="{FF2B5EF4-FFF2-40B4-BE49-F238E27FC236}">
              <a16:creationId xmlns:a16="http://schemas.microsoft.com/office/drawing/2014/main" id="{042F4EFC-B851-4390-B6AF-3FD499F3DA8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68161" y="51870428"/>
          <a:ext cx="5403187" cy="3122677"/>
        </a:xfrm>
        <a:prstGeom prst="rect">
          <a:avLst/>
        </a:prstGeom>
      </xdr:spPr>
    </xdr:pic>
    <xdr:clientData/>
  </xdr:twoCellAnchor>
  <xdr:twoCellAnchor editAs="oneCell">
    <xdr:from>
      <xdr:col>1</xdr:col>
      <xdr:colOff>238125</xdr:colOff>
      <xdr:row>19</xdr:row>
      <xdr:rowOff>27214</xdr:rowOff>
    </xdr:from>
    <xdr:to>
      <xdr:col>1</xdr:col>
      <xdr:colOff>5641312</xdr:colOff>
      <xdr:row>19</xdr:row>
      <xdr:rowOff>3149891</xdr:rowOff>
    </xdr:to>
    <xdr:pic>
      <xdr:nvPicPr>
        <xdr:cNvPr id="120" name="図 119">
          <a:extLst>
            <a:ext uri="{FF2B5EF4-FFF2-40B4-BE49-F238E27FC236}">
              <a16:creationId xmlns:a16="http://schemas.microsoft.com/office/drawing/2014/main" id="{B07BC363-A363-4668-8B18-950DB26F7ED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8161" y="55095321"/>
          <a:ext cx="5403187" cy="3122677"/>
        </a:xfrm>
        <a:prstGeom prst="rect">
          <a:avLst/>
        </a:prstGeom>
      </xdr:spPr>
    </xdr:pic>
    <xdr:clientData/>
  </xdr:twoCellAnchor>
  <xdr:twoCellAnchor editAs="oneCell">
    <xdr:from>
      <xdr:col>1</xdr:col>
      <xdr:colOff>238125</xdr:colOff>
      <xdr:row>20</xdr:row>
      <xdr:rowOff>27214</xdr:rowOff>
    </xdr:from>
    <xdr:to>
      <xdr:col>1</xdr:col>
      <xdr:colOff>5641312</xdr:colOff>
      <xdr:row>20</xdr:row>
      <xdr:rowOff>3149891</xdr:rowOff>
    </xdr:to>
    <xdr:pic>
      <xdr:nvPicPr>
        <xdr:cNvPr id="122" name="図 121">
          <a:extLst>
            <a:ext uri="{FF2B5EF4-FFF2-40B4-BE49-F238E27FC236}">
              <a16:creationId xmlns:a16="http://schemas.microsoft.com/office/drawing/2014/main" id="{2A12B181-228F-47B5-8C01-0A49B44B2DD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68161" y="58320214"/>
          <a:ext cx="5403187" cy="3122677"/>
        </a:xfrm>
        <a:prstGeom prst="rect">
          <a:avLst/>
        </a:prstGeom>
      </xdr:spPr>
    </xdr:pic>
    <xdr:clientData/>
  </xdr:twoCellAnchor>
  <xdr:twoCellAnchor editAs="oneCell">
    <xdr:from>
      <xdr:col>1</xdr:col>
      <xdr:colOff>238125</xdr:colOff>
      <xdr:row>21</xdr:row>
      <xdr:rowOff>27214</xdr:rowOff>
    </xdr:from>
    <xdr:to>
      <xdr:col>1</xdr:col>
      <xdr:colOff>5641312</xdr:colOff>
      <xdr:row>21</xdr:row>
      <xdr:rowOff>3149891</xdr:rowOff>
    </xdr:to>
    <xdr:pic>
      <xdr:nvPicPr>
        <xdr:cNvPr id="124" name="図 123">
          <a:extLst>
            <a:ext uri="{FF2B5EF4-FFF2-40B4-BE49-F238E27FC236}">
              <a16:creationId xmlns:a16="http://schemas.microsoft.com/office/drawing/2014/main" id="{14D4C0FC-4196-4F65-B541-E3BB1637619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68161" y="61545107"/>
          <a:ext cx="5403187" cy="3122677"/>
        </a:xfrm>
        <a:prstGeom prst="rect">
          <a:avLst/>
        </a:prstGeom>
      </xdr:spPr>
    </xdr:pic>
    <xdr:clientData/>
  </xdr:twoCellAnchor>
  <xdr:twoCellAnchor editAs="oneCell">
    <xdr:from>
      <xdr:col>1</xdr:col>
      <xdr:colOff>244928</xdr:colOff>
      <xdr:row>22</xdr:row>
      <xdr:rowOff>27214</xdr:rowOff>
    </xdr:from>
    <xdr:to>
      <xdr:col>1</xdr:col>
      <xdr:colOff>5648115</xdr:colOff>
      <xdr:row>22</xdr:row>
      <xdr:rowOff>3183689</xdr:rowOff>
    </xdr:to>
    <xdr:pic>
      <xdr:nvPicPr>
        <xdr:cNvPr id="126" name="図 125">
          <a:extLst>
            <a:ext uri="{FF2B5EF4-FFF2-40B4-BE49-F238E27FC236}">
              <a16:creationId xmlns:a16="http://schemas.microsoft.com/office/drawing/2014/main" id="{2FD85146-B930-4BD3-94D1-B2A23D04713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74964" y="64770000"/>
          <a:ext cx="5403187" cy="3156475"/>
        </a:xfrm>
        <a:prstGeom prst="rect">
          <a:avLst/>
        </a:prstGeom>
      </xdr:spPr>
    </xdr:pic>
    <xdr:clientData/>
  </xdr:twoCellAnchor>
  <xdr:twoCellAnchor editAs="oneCell">
    <xdr:from>
      <xdr:col>1</xdr:col>
      <xdr:colOff>238125</xdr:colOff>
      <xdr:row>23</xdr:row>
      <xdr:rowOff>27214</xdr:rowOff>
    </xdr:from>
    <xdr:to>
      <xdr:col>1</xdr:col>
      <xdr:colOff>5641312</xdr:colOff>
      <xdr:row>23</xdr:row>
      <xdr:rowOff>3173484</xdr:rowOff>
    </xdr:to>
    <xdr:pic>
      <xdr:nvPicPr>
        <xdr:cNvPr id="128" name="図 127">
          <a:extLst>
            <a:ext uri="{FF2B5EF4-FFF2-40B4-BE49-F238E27FC236}">
              <a16:creationId xmlns:a16="http://schemas.microsoft.com/office/drawing/2014/main" id="{DC00C8FA-477F-4400-AB36-0D9861B76DB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68161" y="67994893"/>
          <a:ext cx="5403187" cy="3146270"/>
        </a:xfrm>
        <a:prstGeom prst="rect">
          <a:avLst/>
        </a:prstGeom>
      </xdr:spPr>
    </xdr:pic>
    <xdr:clientData/>
  </xdr:twoCellAnchor>
  <xdr:twoCellAnchor editAs="oneCell">
    <xdr:from>
      <xdr:col>1</xdr:col>
      <xdr:colOff>238125</xdr:colOff>
      <xdr:row>24</xdr:row>
      <xdr:rowOff>27214</xdr:rowOff>
    </xdr:from>
    <xdr:to>
      <xdr:col>1</xdr:col>
      <xdr:colOff>5641312</xdr:colOff>
      <xdr:row>24</xdr:row>
      <xdr:rowOff>3173484</xdr:rowOff>
    </xdr:to>
    <xdr:pic>
      <xdr:nvPicPr>
        <xdr:cNvPr id="130" name="図 129">
          <a:extLst>
            <a:ext uri="{FF2B5EF4-FFF2-40B4-BE49-F238E27FC236}">
              <a16:creationId xmlns:a16="http://schemas.microsoft.com/office/drawing/2014/main" id="{2EFDC3DA-C8A4-45CD-8B55-8DBDD03FD34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68161" y="71219785"/>
          <a:ext cx="5403187" cy="3146270"/>
        </a:xfrm>
        <a:prstGeom prst="rect">
          <a:avLst/>
        </a:prstGeom>
      </xdr:spPr>
    </xdr:pic>
    <xdr:clientData/>
  </xdr:twoCellAnchor>
  <xdr:twoCellAnchor editAs="oneCell">
    <xdr:from>
      <xdr:col>1</xdr:col>
      <xdr:colOff>238125</xdr:colOff>
      <xdr:row>25</xdr:row>
      <xdr:rowOff>27214</xdr:rowOff>
    </xdr:from>
    <xdr:to>
      <xdr:col>1</xdr:col>
      <xdr:colOff>5641312</xdr:colOff>
      <xdr:row>25</xdr:row>
      <xdr:rowOff>3173484</xdr:rowOff>
    </xdr:to>
    <xdr:pic>
      <xdr:nvPicPr>
        <xdr:cNvPr id="132" name="図 131">
          <a:extLst>
            <a:ext uri="{FF2B5EF4-FFF2-40B4-BE49-F238E27FC236}">
              <a16:creationId xmlns:a16="http://schemas.microsoft.com/office/drawing/2014/main" id="{958AFDFC-DC9C-4873-B906-32BA51194A6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68161" y="74444678"/>
          <a:ext cx="5403187" cy="3146270"/>
        </a:xfrm>
        <a:prstGeom prst="rect">
          <a:avLst/>
        </a:prstGeom>
      </xdr:spPr>
    </xdr:pic>
    <xdr:clientData/>
  </xdr:twoCellAnchor>
  <xdr:twoCellAnchor editAs="oneCell">
    <xdr:from>
      <xdr:col>1</xdr:col>
      <xdr:colOff>238125</xdr:colOff>
      <xdr:row>26</xdr:row>
      <xdr:rowOff>27214</xdr:rowOff>
    </xdr:from>
    <xdr:to>
      <xdr:col>1</xdr:col>
      <xdr:colOff>5548312</xdr:colOff>
      <xdr:row>26</xdr:row>
      <xdr:rowOff>3096143</xdr:rowOff>
    </xdr:to>
    <xdr:pic>
      <xdr:nvPicPr>
        <xdr:cNvPr id="134" name="図 133">
          <a:extLst>
            <a:ext uri="{FF2B5EF4-FFF2-40B4-BE49-F238E27FC236}">
              <a16:creationId xmlns:a16="http://schemas.microsoft.com/office/drawing/2014/main" id="{3E93DF7A-CB38-468F-8CB0-7E84865EB6C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68161" y="77669571"/>
          <a:ext cx="5310187" cy="3068929"/>
        </a:xfrm>
        <a:prstGeom prst="rect">
          <a:avLst/>
        </a:prstGeom>
      </xdr:spPr>
    </xdr:pic>
    <xdr:clientData/>
  </xdr:twoCellAnchor>
  <xdr:twoCellAnchor editAs="oneCell">
    <xdr:from>
      <xdr:col>1</xdr:col>
      <xdr:colOff>238125</xdr:colOff>
      <xdr:row>27</xdr:row>
      <xdr:rowOff>27214</xdr:rowOff>
    </xdr:from>
    <xdr:to>
      <xdr:col>1</xdr:col>
      <xdr:colOff>5548312</xdr:colOff>
      <xdr:row>27</xdr:row>
      <xdr:rowOff>3096143</xdr:rowOff>
    </xdr:to>
    <xdr:pic>
      <xdr:nvPicPr>
        <xdr:cNvPr id="136" name="図 135">
          <a:extLst>
            <a:ext uri="{FF2B5EF4-FFF2-40B4-BE49-F238E27FC236}">
              <a16:creationId xmlns:a16="http://schemas.microsoft.com/office/drawing/2014/main" id="{ECD54007-6F53-4DED-B0C6-DB5B5E19AA2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68161" y="80894464"/>
          <a:ext cx="5310187" cy="3068929"/>
        </a:xfrm>
        <a:prstGeom prst="rect">
          <a:avLst/>
        </a:prstGeom>
      </xdr:spPr>
    </xdr:pic>
    <xdr:clientData/>
  </xdr:twoCellAnchor>
  <xdr:twoCellAnchor editAs="oneCell">
    <xdr:from>
      <xdr:col>1</xdr:col>
      <xdr:colOff>238125</xdr:colOff>
      <xdr:row>28</xdr:row>
      <xdr:rowOff>27214</xdr:rowOff>
    </xdr:from>
    <xdr:to>
      <xdr:col>1</xdr:col>
      <xdr:colOff>5548312</xdr:colOff>
      <xdr:row>28</xdr:row>
      <xdr:rowOff>3096143</xdr:rowOff>
    </xdr:to>
    <xdr:pic>
      <xdr:nvPicPr>
        <xdr:cNvPr id="138" name="図 137">
          <a:extLst>
            <a:ext uri="{FF2B5EF4-FFF2-40B4-BE49-F238E27FC236}">
              <a16:creationId xmlns:a16="http://schemas.microsoft.com/office/drawing/2014/main" id="{5F305C14-991C-4EF8-9841-83840308F27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68161" y="84119357"/>
          <a:ext cx="5310187" cy="3068929"/>
        </a:xfrm>
        <a:prstGeom prst="rect">
          <a:avLst/>
        </a:prstGeom>
      </xdr:spPr>
    </xdr:pic>
    <xdr:clientData/>
  </xdr:twoCellAnchor>
  <xdr:twoCellAnchor editAs="oneCell">
    <xdr:from>
      <xdr:col>1</xdr:col>
      <xdr:colOff>238125</xdr:colOff>
      <xdr:row>29</xdr:row>
      <xdr:rowOff>27214</xdr:rowOff>
    </xdr:from>
    <xdr:to>
      <xdr:col>1</xdr:col>
      <xdr:colOff>5548312</xdr:colOff>
      <xdr:row>29</xdr:row>
      <xdr:rowOff>3096143</xdr:rowOff>
    </xdr:to>
    <xdr:pic>
      <xdr:nvPicPr>
        <xdr:cNvPr id="140" name="図 139">
          <a:extLst>
            <a:ext uri="{FF2B5EF4-FFF2-40B4-BE49-F238E27FC236}">
              <a16:creationId xmlns:a16="http://schemas.microsoft.com/office/drawing/2014/main" id="{6622AAFD-97C0-409F-910E-30A9182E142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68161" y="87344250"/>
          <a:ext cx="5310187" cy="3068929"/>
        </a:xfrm>
        <a:prstGeom prst="rect">
          <a:avLst/>
        </a:prstGeom>
      </xdr:spPr>
    </xdr:pic>
    <xdr:clientData/>
  </xdr:twoCellAnchor>
  <xdr:twoCellAnchor editAs="oneCell">
    <xdr:from>
      <xdr:col>1</xdr:col>
      <xdr:colOff>238125</xdr:colOff>
      <xdr:row>30</xdr:row>
      <xdr:rowOff>27214</xdr:rowOff>
    </xdr:from>
    <xdr:to>
      <xdr:col>1</xdr:col>
      <xdr:colOff>5548312</xdr:colOff>
      <xdr:row>30</xdr:row>
      <xdr:rowOff>3159451</xdr:rowOff>
    </xdr:to>
    <xdr:pic>
      <xdr:nvPicPr>
        <xdr:cNvPr id="142" name="図 141">
          <a:extLst>
            <a:ext uri="{FF2B5EF4-FFF2-40B4-BE49-F238E27FC236}">
              <a16:creationId xmlns:a16="http://schemas.microsoft.com/office/drawing/2014/main" id="{4C499DB3-4609-4F14-8945-4E004DDCC89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68161" y="90569143"/>
          <a:ext cx="5310187" cy="3132237"/>
        </a:xfrm>
        <a:prstGeom prst="rect">
          <a:avLst/>
        </a:prstGeom>
      </xdr:spPr>
    </xdr:pic>
    <xdr:clientData/>
  </xdr:twoCellAnchor>
  <xdr:twoCellAnchor editAs="oneCell">
    <xdr:from>
      <xdr:col>1</xdr:col>
      <xdr:colOff>238125</xdr:colOff>
      <xdr:row>31</xdr:row>
      <xdr:rowOff>27214</xdr:rowOff>
    </xdr:from>
    <xdr:to>
      <xdr:col>1</xdr:col>
      <xdr:colOff>5548312</xdr:colOff>
      <xdr:row>31</xdr:row>
      <xdr:rowOff>3159451</xdr:rowOff>
    </xdr:to>
    <xdr:pic>
      <xdr:nvPicPr>
        <xdr:cNvPr id="144" name="図 143">
          <a:extLst>
            <a:ext uri="{FF2B5EF4-FFF2-40B4-BE49-F238E27FC236}">
              <a16:creationId xmlns:a16="http://schemas.microsoft.com/office/drawing/2014/main" id="{7C8553A2-F3C8-461E-B24F-8C68E268593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8161" y="93794035"/>
          <a:ext cx="5310187" cy="3132237"/>
        </a:xfrm>
        <a:prstGeom prst="rect">
          <a:avLst/>
        </a:prstGeom>
      </xdr:spPr>
    </xdr:pic>
    <xdr:clientData/>
  </xdr:twoCellAnchor>
  <xdr:twoCellAnchor editAs="oneCell">
    <xdr:from>
      <xdr:col>1</xdr:col>
      <xdr:colOff>238125</xdr:colOff>
      <xdr:row>32</xdr:row>
      <xdr:rowOff>27214</xdr:rowOff>
    </xdr:from>
    <xdr:to>
      <xdr:col>1</xdr:col>
      <xdr:colOff>5548312</xdr:colOff>
      <xdr:row>32</xdr:row>
      <xdr:rowOff>3159451</xdr:rowOff>
    </xdr:to>
    <xdr:pic>
      <xdr:nvPicPr>
        <xdr:cNvPr id="146" name="図 145">
          <a:extLst>
            <a:ext uri="{FF2B5EF4-FFF2-40B4-BE49-F238E27FC236}">
              <a16:creationId xmlns:a16="http://schemas.microsoft.com/office/drawing/2014/main" id="{EF90EB4C-CFFD-4422-8F5E-5EF2F7E8B5A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068161" y="97018928"/>
          <a:ext cx="5310187" cy="3132237"/>
        </a:xfrm>
        <a:prstGeom prst="rect">
          <a:avLst/>
        </a:prstGeom>
      </xdr:spPr>
    </xdr:pic>
    <xdr:clientData/>
  </xdr:twoCellAnchor>
  <xdr:twoCellAnchor editAs="oneCell">
    <xdr:from>
      <xdr:col>1</xdr:col>
      <xdr:colOff>238125</xdr:colOff>
      <xdr:row>33</xdr:row>
      <xdr:rowOff>27214</xdr:rowOff>
    </xdr:from>
    <xdr:to>
      <xdr:col>1</xdr:col>
      <xdr:colOff>5548312</xdr:colOff>
      <xdr:row>33</xdr:row>
      <xdr:rowOff>3159451</xdr:rowOff>
    </xdr:to>
    <xdr:pic>
      <xdr:nvPicPr>
        <xdr:cNvPr id="148" name="図 147">
          <a:extLst>
            <a:ext uri="{FF2B5EF4-FFF2-40B4-BE49-F238E27FC236}">
              <a16:creationId xmlns:a16="http://schemas.microsoft.com/office/drawing/2014/main" id="{9DA3F426-7A2C-4209-BBDD-A6879810C85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068161" y="100243821"/>
          <a:ext cx="5310187" cy="3132237"/>
        </a:xfrm>
        <a:prstGeom prst="rect">
          <a:avLst/>
        </a:prstGeom>
      </xdr:spPr>
    </xdr:pic>
    <xdr:clientData/>
  </xdr:twoCellAnchor>
  <xdr:twoCellAnchor>
    <xdr:from>
      <xdr:col>1</xdr:col>
      <xdr:colOff>40821</xdr:colOff>
      <xdr:row>1</xdr:row>
      <xdr:rowOff>27215</xdr:rowOff>
    </xdr:from>
    <xdr:to>
      <xdr:col>1</xdr:col>
      <xdr:colOff>6059820</xdr:colOff>
      <xdr:row>1</xdr:row>
      <xdr:rowOff>3415393</xdr:rowOff>
    </xdr:to>
    <xdr:sp macro="" textlink="">
      <xdr:nvSpPr>
        <xdr:cNvPr id="3" name="正方形/長方形 2">
          <a:extLst>
            <a:ext uri="{FF2B5EF4-FFF2-40B4-BE49-F238E27FC236}">
              <a16:creationId xmlns:a16="http://schemas.microsoft.com/office/drawing/2014/main" id="{2290EF8B-A6A8-EDB9-AE13-8E93BB59A293}"/>
            </a:ext>
          </a:extLst>
        </xdr:cNvPr>
        <xdr:cNvSpPr/>
      </xdr:nvSpPr>
      <xdr:spPr>
        <a:xfrm>
          <a:off x="870857" y="272144"/>
          <a:ext cx="6018999" cy="338817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304801</xdr:colOff>
      <xdr:row>4</xdr:row>
      <xdr:rowOff>236034</xdr:rowOff>
    </xdr:from>
    <xdr:to>
      <xdr:col>13</xdr:col>
      <xdr:colOff>658093</xdr:colOff>
      <xdr:row>16</xdr:row>
      <xdr:rowOff>123825</xdr:rowOff>
    </xdr:to>
    <xdr:grpSp>
      <xdr:nvGrpSpPr>
        <xdr:cNvPr id="2" name="グループ化 1">
          <a:extLst>
            <a:ext uri="{FF2B5EF4-FFF2-40B4-BE49-F238E27FC236}">
              <a16:creationId xmlns:a16="http://schemas.microsoft.com/office/drawing/2014/main" id="{73838E25-80C1-44EE-80EE-35341DADA76B}"/>
            </a:ext>
          </a:extLst>
        </xdr:cNvPr>
        <xdr:cNvGrpSpPr/>
      </xdr:nvGrpSpPr>
      <xdr:grpSpPr>
        <a:xfrm>
          <a:off x="7477126" y="1188534"/>
          <a:ext cx="7211292" cy="2745291"/>
          <a:chOff x="1160066" y="1299311"/>
          <a:chExt cx="9339721" cy="3464454"/>
        </a:xfrm>
      </xdr:grpSpPr>
      <xdr:sp macro="" textlink="">
        <xdr:nvSpPr>
          <xdr:cNvPr id="3" name="正方形/長方形 2">
            <a:extLst>
              <a:ext uri="{FF2B5EF4-FFF2-40B4-BE49-F238E27FC236}">
                <a16:creationId xmlns:a16="http://schemas.microsoft.com/office/drawing/2014/main" id="{A050A1C9-5A90-587E-D8FE-24E5FBE7E609}"/>
              </a:ext>
            </a:extLst>
          </xdr:cNvPr>
          <xdr:cNvSpPr/>
        </xdr:nvSpPr>
        <xdr:spPr>
          <a:xfrm>
            <a:off x="2219875" y="1457329"/>
            <a:ext cx="978716" cy="346016"/>
          </a:xfrm>
          <a:prstGeom prst="rect">
            <a:avLst/>
          </a:prstGeom>
          <a:solidFill>
            <a:srgbClr val="4472C4">
              <a:alpha val="50196"/>
            </a:srgb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DWME-1A</a:t>
            </a:r>
            <a:endParaRPr kumimoji="1" lang="ja-JP" altLang="en-US" sz="1000">
              <a:solidFill>
                <a:schemeClr val="tx1"/>
              </a:solidFill>
            </a:endParaRPr>
          </a:p>
        </xdr:txBody>
      </xdr:sp>
      <xdr:sp macro="" textlink="">
        <xdr:nvSpPr>
          <xdr:cNvPr id="4" name="正方形/長方形 3">
            <a:extLst>
              <a:ext uri="{FF2B5EF4-FFF2-40B4-BE49-F238E27FC236}">
                <a16:creationId xmlns:a16="http://schemas.microsoft.com/office/drawing/2014/main" id="{E2B7FE4E-8E7A-4780-0E01-92F10B779CFA}"/>
              </a:ext>
            </a:extLst>
          </xdr:cNvPr>
          <xdr:cNvSpPr/>
        </xdr:nvSpPr>
        <xdr:spPr>
          <a:xfrm>
            <a:off x="4064055" y="1456490"/>
            <a:ext cx="978716" cy="346016"/>
          </a:xfrm>
          <a:prstGeom prst="rect">
            <a:avLst/>
          </a:prstGeom>
          <a:solidFill>
            <a:srgbClr val="4472C4">
              <a:alpha val="50196"/>
            </a:srgb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DWME-1B</a:t>
            </a:r>
            <a:endParaRPr kumimoji="1" lang="ja-JP" altLang="en-US" sz="1000">
              <a:solidFill>
                <a:schemeClr val="tx1"/>
              </a:solidFill>
            </a:endParaRPr>
          </a:p>
        </xdr:txBody>
      </xdr:sp>
      <xdr:sp macro="" textlink="">
        <xdr:nvSpPr>
          <xdr:cNvPr id="5" name="正方形/長方形 4">
            <a:extLst>
              <a:ext uri="{FF2B5EF4-FFF2-40B4-BE49-F238E27FC236}">
                <a16:creationId xmlns:a16="http://schemas.microsoft.com/office/drawing/2014/main" id="{0238D833-65B5-7930-57C5-149D7FDB0229}"/>
              </a:ext>
            </a:extLst>
          </xdr:cNvPr>
          <xdr:cNvSpPr/>
        </xdr:nvSpPr>
        <xdr:spPr>
          <a:xfrm>
            <a:off x="1160066" y="1456490"/>
            <a:ext cx="570451" cy="34601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MC</a:t>
            </a:r>
            <a:endParaRPr kumimoji="1" lang="ja-JP" altLang="en-US" sz="1000">
              <a:solidFill>
                <a:schemeClr val="tx1"/>
              </a:solidFill>
            </a:endParaRPr>
          </a:p>
        </xdr:txBody>
      </xdr:sp>
      <xdr:sp macro="" textlink="">
        <xdr:nvSpPr>
          <xdr:cNvPr id="6" name="正方形/長方形 5">
            <a:extLst>
              <a:ext uri="{FF2B5EF4-FFF2-40B4-BE49-F238E27FC236}">
                <a16:creationId xmlns:a16="http://schemas.microsoft.com/office/drawing/2014/main" id="{FE6A6714-AAD2-9955-C3CD-4272C7EAD0AE}"/>
              </a:ext>
            </a:extLst>
          </xdr:cNvPr>
          <xdr:cNvSpPr/>
        </xdr:nvSpPr>
        <xdr:spPr>
          <a:xfrm>
            <a:off x="5642583" y="1456490"/>
            <a:ext cx="570451" cy="34601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MC</a:t>
            </a:r>
            <a:endParaRPr kumimoji="1" lang="ja-JP" altLang="en-US" sz="1000">
              <a:solidFill>
                <a:schemeClr val="tx1"/>
              </a:solidFill>
            </a:endParaRPr>
          </a:p>
        </xdr:txBody>
      </xdr:sp>
      <xdr:cxnSp macro="">
        <xdr:nvCxnSpPr>
          <xdr:cNvPr id="7" name="直線コネクタ 6">
            <a:extLst>
              <a:ext uri="{FF2B5EF4-FFF2-40B4-BE49-F238E27FC236}">
                <a16:creationId xmlns:a16="http://schemas.microsoft.com/office/drawing/2014/main" id="{09ADE545-DC32-177E-0A68-959202F8A073}"/>
              </a:ext>
            </a:extLst>
          </xdr:cNvPr>
          <xdr:cNvCxnSpPr>
            <a:cxnSpLocks/>
            <a:stCxn id="3" idx="3"/>
            <a:endCxn id="4" idx="1"/>
          </xdr:cNvCxnSpPr>
        </xdr:nvCxnSpPr>
        <xdr:spPr>
          <a:xfrm flipV="1">
            <a:off x="3198591" y="1629498"/>
            <a:ext cx="865464" cy="839"/>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grpSp>
        <xdr:nvGrpSpPr>
          <xdr:cNvPr id="8" name="グループ化 7">
            <a:extLst>
              <a:ext uri="{FF2B5EF4-FFF2-40B4-BE49-F238E27FC236}">
                <a16:creationId xmlns:a16="http://schemas.microsoft.com/office/drawing/2014/main" id="{3AF1F83A-C366-E7AB-3809-09A96D0C98AF}"/>
              </a:ext>
            </a:extLst>
          </xdr:cNvPr>
          <xdr:cNvGrpSpPr/>
        </xdr:nvGrpSpPr>
        <xdr:grpSpPr>
          <a:xfrm>
            <a:off x="3559045" y="1562855"/>
            <a:ext cx="128904" cy="133285"/>
            <a:chOff x="7818855" y="2062065"/>
            <a:chExt cx="187404" cy="378743"/>
          </a:xfrm>
        </xdr:grpSpPr>
        <xdr:sp macro="" textlink="">
          <xdr:nvSpPr>
            <xdr:cNvPr id="80" name="フリーフォーム: 図形 79">
              <a:extLst>
                <a:ext uri="{FF2B5EF4-FFF2-40B4-BE49-F238E27FC236}">
                  <a16:creationId xmlns:a16="http://schemas.microsoft.com/office/drawing/2014/main" id="{42C8D14C-ECBD-12B8-2582-5015E58ED025}"/>
                </a:ext>
              </a:extLst>
            </xdr:cNvPr>
            <xdr:cNvSpPr/>
          </xdr:nvSpPr>
          <xdr:spPr>
            <a:xfrm>
              <a:off x="7818855" y="2062065"/>
              <a:ext cx="93702" cy="373225"/>
            </a:xfrm>
            <a:custGeom>
              <a:avLst/>
              <a:gdLst>
                <a:gd name="connsiteX0" fmla="*/ 65512 w 93702"/>
                <a:gd name="connsiteY0" fmla="*/ 0 h 373225"/>
                <a:gd name="connsiteX1" fmla="*/ 198 w 93702"/>
                <a:gd name="connsiteY1" fmla="*/ 158621 h 373225"/>
                <a:gd name="connsiteX2" fmla="*/ 46851 w 93702"/>
                <a:gd name="connsiteY2" fmla="*/ 177282 h 373225"/>
                <a:gd name="connsiteX3" fmla="*/ 93504 w 93702"/>
                <a:gd name="connsiteY3" fmla="*/ 279919 h 373225"/>
                <a:gd name="connsiteX4" fmla="*/ 28190 w 93702"/>
                <a:gd name="connsiteY4" fmla="*/ 354564 h 373225"/>
                <a:gd name="connsiteX5" fmla="*/ 18859 w 93702"/>
                <a:gd name="connsiteY5" fmla="*/ 345233 h 373225"/>
                <a:gd name="connsiteX6" fmla="*/ 18859 w 93702"/>
                <a:gd name="connsiteY6" fmla="*/ 373225 h 373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3702" h="373225">
                  <a:moveTo>
                    <a:pt x="65512" y="0"/>
                  </a:moveTo>
                  <a:cubicBezTo>
                    <a:pt x="34410" y="64537"/>
                    <a:pt x="3308" y="129074"/>
                    <a:pt x="198" y="158621"/>
                  </a:cubicBezTo>
                  <a:cubicBezTo>
                    <a:pt x="-2912" y="188168"/>
                    <a:pt x="31300" y="157066"/>
                    <a:pt x="46851" y="177282"/>
                  </a:cubicBezTo>
                  <a:cubicBezTo>
                    <a:pt x="62402" y="197498"/>
                    <a:pt x="96614" y="250372"/>
                    <a:pt x="93504" y="279919"/>
                  </a:cubicBezTo>
                  <a:cubicBezTo>
                    <a:pt x="90394" y="309466"/>
                    <a:pt x="28190" y="354564"/>
                    <a:pt x="28190" y="354564"/>
                  </a:cubicBezTo>
                  <a:cubicBezTo>
                    <a:pt x="15749" y="365450"/>
                    <a:pt x="20414" y="342123"/>
                    <a:pt x="18859" y="345233"/>
                  </a:cubicBezTo>
                  <a:cubicBezTo>
                    <a:pt x="17304" y="348343"/>
                    <a:pt x="18081" y="360784"/>
                    <a:pt x="18859" y="373225"/>
                  </a:cubicBez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p>
          </xdr:txBody>
        </xdr:sp>
        <xdr:sp macro="" textlink="">
          <xdr:nvSpPr>
            <xdr:cNvPr id="81" name="フリーフォーム: 図形 80">
              <a:extLst>
                <a:ext uri="{FF2B5EF4-FFF2-40B4-BE49-F238E27FC236}">
                  <a16:creationId xmlns:a16="http://schemas.microsoft.com/office/drawing/2014/main" id="{2A8EFE8A-FAD5-02B6-4340-042C1CDB9A92}"/>
                </a:ext>
              </a:extLst>
            </xdr:cNvPr>
            <xdr:cNvSpPr/>
          </xdr:nvSpPr>
          <xdr:spPr>
            <a:xfrm>
              <a:off x="7912557" y="2067583"/>
              <a:ext cx="93702" cy="373225"/>
            </a:xfrm>
            <a:custGeom>
              <a:avLst/>
              <a:gdLst>
                <a:gd name="connsiteX0" fmla="*/ 65512 w 93702"/>
                <a:gd name="connsiteY0" fmla="*/ 0 h 373225"/>
                <a:gd name="connsiteX1" fmla="*/ 198 w 93702"/>
                <a:gd name="connsiteY1" fmla="*/ 158621 h 373225"/>
                <a:gd name="connsiteX2" fmla="*/ 46851 w 93702"/>
                <a:gd name="connsiteY2" fmla="*/ 177282 h 373225"/>
                <a:gd name="connsiteX3" fmla="*/ 93504 w 93702"/>
                <a:gd name="connsiteY3" fmla="*/ 279919 h 373225"/>
                <a:gd name="connsiteX4" fmla="*/ 28190 w 93702"/>
                <a:gd name="connsiteY4" fmla="*/ 354564 h 373225"/>
                <a:gd name="connsiteX5" fmla="*/ 18859 w 93702"/>
                <a:gd name="connsiteY5" fmla="*/ 345233 h 373225"/>
                <a:gd name="connsiteX6" fmla="*/ 18859 w 93702"/>
                <a:gd name="connsiteY6" fmla="*/ 373225 h 373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3702" h="373225">
                  <a:moveTo>
                    <a:pt x="65512" y="0"/>
                  </a:moveTo>
                  <a:cubicBezTo>
                    <a:pt x="34410" y="64537"/>
                    <a:pt x="3308" y="129074"/>
                    <a:pt x="198" y="158621"/>
                  </a:cubicBezTo>
                  <a:cubicBezTo>
                    <a:pt x="-2912" y="188168"/>
                    <a:pt x="31300" y="157066"/>
                    <a:pt x="46851" y="177282"/>
                  </a:cubicBezTo>
                  <a:cubicBezTo>
                    <a:pt x="62402" y="197498"/>
                    <a:pt x="96614" y="250372"/>
                    <a:pt x="93504" y="279919"/>
                  </a:cubicBezTo>
                  <a:cubicBezTo>
                    <a:pt x="90394" y="309466"/>
                    <a:pt x="28190" y="354564"/>
                    <a:pt x="28190" y="354564"/>
                  </a:cubicBezTo>
                  <a:cubicBezTo>
                    <a:pt x="15749" y="365450"/>
                    <a:pt x="20414" y="342123"/>
                    <a:pt x="18859" y="345233"/>
                  </a:cubicBezTo>
                  <a:cubicBezTo>
                    <a:pt x="17304" y="348343"/>
                    <a:pt x="18081" y="360784"/>
                    <a:pt x="18859" y="373225"/>
                  </a:cubicBez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p>
          </xdr:txBody>
        </xdr:sp>
      </xdr:grpSp>
      <xdr:sp macro="" textlink="">
        <xdr:nvSpPr>
          <xdr:cNvPr id="9" name="正方形/長方形 8">
            <a:extLst>
              <a:ext uri="{FF2B5EF4-FFF2-40B4-BE49-F238E27FC236}">
                <a16:creationId xmlns:a16="http://schemas.microsoft.com/office/drawing/2014/main" id="{6F5D6D03-D2D2-C5D3-B2FB-7F95F78AC77A}"/>
              </a:ext>
            </a:extLst>
          </xdr:cNvPr>
          <xdr:cNvSpPr/>
        </xdr:nvSpPr>
        <xdr:spPr>
          <a:xfrm>
            <a:off x="2219875" y="2049930"/>
            <a:ext cx="978716" cy="346016"/>
          </a:xfrm>
          <a:prstGeom prst="rect">
            <a:avLst/>
          </a:prstGeom>
          <a:solidFill>
            <a:schemeClr val="accent6">
              <a:lumMod val="40000"/>
              <a:lumOff val="60000"/>
              <a:alpha val="50196"/>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DWME-2A</a:t>
            </a:r>
            <a:endParaRPr kumimoji="1" lang="ja-JP" altLang="en-US" sz="1000">
              <a:solidFill>
                <a:schemeClr val="tx1"/>
              </a:solidFill>
            </a:endParaRPr>
          </a:p>
        </xdr:txBody>
      </xdr:sp>
      <xdr:sp macro="" textlink="">
        <xdr:nvSpPr>
          <xdr:cNvPr id="10" name="正方形/長方形 9">
            <a:extLst>
              <a:ext uri="{FF2B5EF4-FFF2-40B4-BE49-F238E27FC236}">
                <a16:creationId xmlns:a16="http://schemas.microsoft.com/office/drawing/2014/main" id="{C12D1FB0-1AF3-6721-C242-08F130B01643}"/>
              </a:ext>
            </a:extLst>
          </xdr:cNvPr>
          <xdr:cNvSpPr/>
        </xdr:nvSpPr>
        <xdr:spPr>
          <a:xfrm>
            <a:off x="4070930" y="2057731"/>
            <a:ext cx="978716" cy="346016"/>
          </a:xfrm>
          <a:prstGeom prst="rect">
            <a:avLst/>
          </a:prstGeom>
          <a:solidFill>
            <a:schemeClr val="accent6">
              <a:lumMod val="40000"/>
              <a:lumOff val="60000"/>
              <a:alpha val="50196"/>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DWME-2B</a:t>
            </a:r>
            <a:endParaRPr kumimoji="1" lang="ja-JP" altLang="en-US" sz="1000">
              <a:solidFill>
                <a:schemeClr val="tx1"/>
              </a:solidFill>
            </a:endParaRPr>
          </a:p>
        </xdr:txBody>
      </xdr:sp>
      <xdr:cxnSp macro="">
        <xdr:nvCxnSpPr>
          <xdr:cNvPr id="11" name="直線コネクタ 10">
            <a:extLst>
              <a:ext uri="{FF2B5EF4-FFF2-40B4-BE49-F238E27FC236}">
                <a16:creationId xmlns:a16="http://schemas.microsoft.com/office/drawing/2014/main" id="{7FA68612-482F-D58D-20F3-50087AA1C12B}"/>
              </a:ext>
            </a:extLst>
          </xdr:cNvPr>
          <xdr:cNvCxnSpPr>
            <a:cxnSpLocks/>
            <a:stCxn id="4" idx="2"/>
            <a:endCxn id="10" idx="0"/>
          </xdr:cNvCxnSpPr>
        </xdr:nvCxnSpPr>
        <xdr:spPr>
          <a:xfrm>
            <a:off x="4553413" y="1802506"/>
            <a:ext cx="6875" cy="25522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A492F63C-BDE3-1044-F1FC-20F20D8E9D1D}"/>
              </a:ext>
            </a:extLst>
          </xdr:cNvPr>
          <xdr:cNvCxnSpPr>
            <a:cxnSpLocks/>
            <a:stCxn id="3" idx="2"/>
            <a:endCxn id="9" idx="0"/>
          </xdr:cNvCxnSpPr>
        </xdr:nvCxnSpPr>
        <xdr:spPr>
          <a:xfrm>
            <a:off x="2709233" y="1803345"/>
            <a:ext cx="0" cy="24658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正方形/長方形 12">
            <a:extLst>
              <a:ext uri="{FF2B5EF4-FFF2-40B4-BE49-F238E27FC236}">
                <a16:creationId xmlns:a16="http://schemas.microsoft.com/office/drawing/2014/main" id="{EE38EBDC-48C9-EF72-AC14-50933D38EB56}"/>
              </a:ext>
            </a:extLst>
          </xdr:cNvPr>
          <xdr:cNvSpPr/>
        </xdr:nvSpPr>
        <xdr:spPr>
          <a:xfrm>
            <a:off x="1172397" y="2057731"/>
            <a:ext cx="570451" cy="34601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MC</a:t>
            </a:r>
            <a:endParaRPr kumimoji="1" lang="ja-JP" altLang="en-US" sz="1000">
              <a:solidFill>
                <a:schemeClr val="tx1"/>
              </a:solidFill>
            </a:endParaRPr>
          </a:p>
        </xdr:txBody>
      </xdr:sp>
      <xdr:sp macro="" textlink="">
        <xdr:nvSpPr>
          <xdr:cNvPr id="14" name="正方形/長方形 13">
            <a:extLst>
              <a:ext uri="{FF2B5EF4-FFF2-40B4-BE49-F238E27FC236}">
                <a16:creationId xmlns:a16="http://schemas.microsoft.com/office/drawing/2014/main" id="{B1271198-03C8-ACDC-ADC3-5DF27723BBBE}"/>
              </a:ext>
            </a:extLst>
          </xdr:cNvPr>
          <xdr:cNvSpPr/>
        </xdr:nvSpPr>
        <xdr:spPr>
          <a:xfrm>
            <a:off x="5655267" y="2057731"/>
            <a:ext cx="570451" cy="34601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MC</a:t>
            </a:r>
            <a:endParaRPr kumimoji="1" lang="ja-JP" altLang="en-US" sz="1000">
              <a:solidFill>
                <a:schemeClr val="tx1"/>
              </a:solidFill>
            </a:endParaRPr>
          </a:p>
        </xdr:txBody>
      </xdr:sp>
      <xdr:cxnSp macro="">
        <xdr:nvCxnSpPr>
          <xdr:cNvPr id="15" name="直線コネクタ 14">
            <a:extLst>
              <a:ext uri="{FF2B5EF4-FFF2-40B4-BE49-F238E27FC236}">
                <a16:creationId xmlns:a16="http://schemas.microsoft.com/office/drawing/2014/main" id="{BE881937-5ECA-5B16-306B-4F9AB91B0761}"/>
              </a:ext>
            </a:extLst>
          </xdr:cNvPr>
          <xdr:cNvCxnSpPr>
            <a:cxnSpLocks/>
          </xdr:cNvCxnSpPr>
        </xdr:nvCxnSpPr>
        <xdr:spPr>
          <a:xfrm>
            <a:off x="5055455" y="1573253"/>
            <a:ext cx="599812" cy="0"/>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4F6BF16-95E8-41A9-23D0-0217ADE1CD9C}"/>
              </a:ext>
            </a:extLst>
          </xdr:cNvPr>
          <xdr:cNvCxnSpPr>
            <a:cxnSpLocks/>
          </xdr:cNvCxnSpPr>
        </xdr:nvCxnSpPr>
        <xdr:spPr>
          <a:xfrm>
            <a:off x="5055455" y="1629498"/>
            <a:ext cx="599812" cy="0"/>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419616A4-ACE9-45EB-5EE5-EFC937E4A038}"/>
              </a:ext>
            </a:extLst>
          </xdr:cNvPr>
          <xdr:cNvCxnSpPr>
            <a:cxnSpLocks/>
          </xdr:cNvCxnSpPr>
        </xdr:nvCxnSpPr>
        <xdr:spPr>
          <a:xfrm>
            <a:off x="5055455" y="2186705"/>
            <a:ext cx="599812" cy="0"/>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34EB7ED9-A96C-06D1-DFB9-94CFCAA4516A}"/>
              </a:ext>
            </a:extLst>
          </xdr:cNvPr>
          <xdr:cNvCxnSpPr>
            <a:cxnSpLocks/>
          </xdr:cNvCxnSpPr>
        </xdr:nvCxnSpPr>
        <xdr:spPr>
          <a:xfrm>
            <a:off x="5055455" y="2242950"/>
            <a:ext cx="599812" cy="0"/>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A1718A2B-9038-EE97-4E6A-8D20483E7EB1}"/>
              </a:ext>
            </a:extLst>
          </xdr:cNvPr>
          <xdr:cNvCxnSpPr>
            <a:cxnSpLocks/>
          </xdr:cNvCxnSpPr>
        </xdr:nvCxnSpPr>
        <xdr:spPr>
          <a:xfrm>
            <a:off x="1724175" y="1661183"/>
            <a:ext cx="489358" cy="839"/>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FDAC3224-BEFF-0F4D-968E-9D0301C47DCB}"/>
              </a:ext>
            </a:extLst>
          </xdr:cNvPr>
          <xdr:cNvCxnSpPr>
            <a:cxnSpLocks/>
          </xdr:cNvCxnSpPr>
        </xdr:nvCxnSpPr>
        <xdr:spPr>
          <a:xfrm>
            <a:off x="1724175" y="1607942"/>
            <a:ext cx="489358" cy="839"/>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6C2E6127-DE7E-2031-3023-7DF008BC02DA}"/>
              </a:ext>
            </a:extLst>
          </xdr:cNvPr>
          <xdr:cNvCxnSpPr>
            <a:cxnSpLocks/>
          </xdr:cNvCxnSpPr>
        </xdr:nvCxnSpPr>
        <xdr:spPr>
          <a:xfrm>
            <a:off x="1730174" y="2251456"/>
            <a:ext cx="489358" cy="839"/>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99F2C67F-C532-E3ED-DE36-AB70953B7897}"/>
              </a:ext>
            </a:extLst>
          </xdr:cNvPr>
          <xdr:cNvCxnSpPr>
            <a:cxnSpLocks/>
          </xdr:cNvCxnSpPr>
        </xdr:nvCxnSpPr>
        <xdr:spPr>
          <a:xfrm>
            <a:off x="1730174" y="2198215"/>
            <a:ext cx="489358" cy="839"/>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a:extLst>
              <a:ext uri="{FF2B5EF4-FFF2-40B4-BE49-F238E27FC236}">
                <a16:creationId xmlns:a16="http://schemas.microsoft.com/office/drawing/2014/main" id="{176F0278-27CB-807F-FFEA-ED7C34C6F55F}"/>
              </a:ext>
            </a:extLst>
          </xdr:cNvPr>
          <xdr:cNvCxnSpPr/>
        </xdr:nvCxnSpPr>
        <xdr:spPr>
          <a:xfrm>
            <a:off x="1848558" y="1531837"/>
            <a:ext cx="29045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直線矢印コネクタ 23">
            <a:extLst>
              <a:ext uri="{FF2B5EF4-FFF2-40B4-BE49-F238E27FC236}">
                <a16:creationId xmlns:a16="http://schemas.microsoft.com/office/drawing/2014/main" id="{63981C15-55AB-E656-7FBC-B10FC7B2E2E8}"/>
              </a:ext>
            </a:extLst>
          </xdr:cNvPr>
          <xdr:cNvCxnSpPr/>
        </xdr:nvCxnSpPr>
        <xdr:spPr>
          <a:xfrm>
            <a:off x="1848558" y="2114543"/>
            <a:ext cx="290456" cy="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直線矢印コネクタ 24">
            <a:extLst>
              <a:ext uri="{FF2B5EF4-FFF2-40B4-BE49-F238E27FC236}">
                <a16:creationId xmlns:a16="http://schemas.microsoft.com/office/drawing/2014/main" id="{E217283F-56B9-0DFC-1C36-8465DE08B7A9}"/>
              </a:ext>
            </a:extLst>
          </xdr:cNvPr>
          <xdr:cNvCxnSpPr/>
        </xdr:nvCxnSpPr>
        <xdr:spPr>
          <a:xfrm>
            <a:off x="3479990" y="1456490"/>
            <a:ext cx="29045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直線矢印コネクタ 25">
            <a:extLst>
              <a:ext uri="{FF2B5EF4-FFF2-40B4-BE49-F238E27FC236}">
                <a16:creationId xmlns:a16="http://schemas.microsoft.com/office/drawing/2014/main" id="{B54CCA97-9558-A481-AE44-B7D1A2A520FB}"/>
              </a:ext>
            </a:extLst>
          </xdr:cNvPr>
          <xdr:cNvCxnSpPr/>
        </xdr:nvCxnSpPr>
        <xdr:spPr>
          <a:xfrm>
            <a:off x="5186870" y="1694198"/>
            <a:ext cx="29045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直線矢印コネクタ 26">
            <a:extLst>
              <a:ext uri="{FF2B5EF4-FFF2-40B4-BE49-F238E27FC236}">
                <a16:creationId xmlns:a16="http://schemas.microsoft.com/office/drawing/2014/main" id="{88DD49BA-681C-244B-C387-DDDCB53FA6ED}"/>
              </a:ext>
            </a:extLst>
          </xdr:cNvPr>
          <xdr:cNvCxnSpPr/>
        </xdr:nvCxnSpPr>
        <xdr:spPr>
          <a:xfrm>
            <a:off x="5186870" y="2303798"/>
            <a:ext cx="290456" cy="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8" name="直線矢印コネクタ 27">
            <a:extLst>
              <a:ext uri="{FF2B5EF4-FFF2-40B4-BE49-F238E27FC236}">
                <a16:creationId xmlns:a16="http://schemas.microsoft.com/office/drawing/2014/main" id="{6DE0CB01-F6F1-7473-DAB1-01A830F8A355}"/>
              </a:ext>
            </a:extLst>
          </xdr:cNvPr>
          <xdr:cNvCxnSpPr>
            <a:cxnSpLocks/>
          </xdr:cNvCxnSpPr>
        </xdr:nvCxnSpPr>
        <xdr:spPr>
          <a:xfrm flipH="1">
            <a:off x="5170806" y="1463123"/>
            <a:ext cx="274392"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29" name="直線矢印コネクタ 28">
            <a:extLst>
              <a:ext uri="{FF2B5EF4-FFF2-40B4-BE49-F238E27FC236}">
                <a16:creationId xmlns:a16="http://schemas.microsoft.com/office/drawing/2014/main" id="{B5C38821-249A-E93F-6FF7-ACEF8E2C2BF6}"/>
              </a:ext>
            </a:extLst>
          </xdr:cNvPr>
          <xdr:cNvCxnSpPr>
            <a:cxnSpLocks/>
          </xdr:cNvCxnSpPr>
        </xdr:nvCxnSpPr>
        <xdr:spPr>
          <a:xfrm flipH="1">
            <a:off x="3488651" y="1749994"/>
            <a:ext cx="274392"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30" name="直線矢印コネクタ 29">
            <a:extLst>
              <a:ext uri="{FF2B5EF4-FFF2-40B4-BE49-F238E27FC236}">
                <a16:creationId xmlns:a16="http://schemas.microsoft.com/office/drawing/2014/main" id="{95309C1E-2D0B-9E20-5E7B-8807E8BD16CA}"/>
              </a:ext>
            </a:extLst>
          </xdr:cNvPr>
          <xdr:cNvCxnSpPr>
            <a:cxnSpLocks/>
          </xdr:cNvCxnSpPr>
        </xdr:nvCxnSpPr>
        <xdr:spPr>
          <a:xfrm flipH="1">
            <a:off x="1848558" y="1749994"/>
            <a:ext cx="274392"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31" name="直線矢印コネクタ 30">
            <a:extLst>
              <a:ext uri="{FF2B5EF4-FFF2-40B4-BE49-F238E27FC236}">
                <a16:creationId xmlns:a16="http://schemas.microsoft.com/office/drawing/2014/main" id="{0D29B889-1D4F-6FFC-7ADA-45041B84CAB5}"/>
              </a:ext>
            </a:extLst>
          </xdr:cNvPr>
          <xdr:cNvCxnSpPr>
            <a:cxnSpLocks/>
          </xdr:cNvCxnSpPr>
        </xdr:nvCxnSpPr>
        <xdr:spPr>
          <a:xfrm flipH="1">
            <a:off x="1848558" y="2327834"/>
            <a:ext cx="274392" cy="0"/>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32" name="直線矢印コネクタ 31">
            <a:extLst>
              <a:ext uri="{FF2B5EF4-FFF2-40B4-BE49-F238E27FC236}">
                <a16:creationId xmlns:a16="http://schemas.microsoft.com/office/drawing/2014/main" id="{8B385E1D-A717-99E2-682C-5A6D67F26709}"/>
              </a:ext>
            </a:extLst>
          </xdr:cNvPr>
          <xdr:cNvCxnSpPr>
            <a:cxnSpLocks/>
          </xdr:cNvCxnSpPr>
        </xdr:nvCxnSpPr>
        <xdr:spPr>
          <a:xfrm>
            <a:off x="2855815" y="1837781"/>
            <a:ext cx="0" cy="212149"/>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33" name="直線矢印コネクタ 32">
            <a:extLst>
              <a:ext uri="{FF2B5EF4-FFF2-40B4-BE49-F238E27FC236}">
                <a16:creationId xmlns:a16="http://schemas.microsoft.com/office/drawing/2014/main" id="{A3E7DA81-F670-CE82-DCFC-8B1DA0411087}"/>
              </a:ext>
            </a:extLst>
          </xdr:cNvPr>
          <xdr:cNvCxnSpPr>
            <a:cxnSpLocks/>
          </xdr:cNvCxnSpPr>
        </xdr:nvCxnSpPr>
        <xdr:spPr>
          <a:xfrm>
            <a:off x="4670272" y="1845582"/>
            <a:ext cx="0" cy="212149"/>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a:extLst>
              <a:ext uri="{FF2B5EF4-FFF2-40B4-BE49-F238E27FC236}">
                <a16:creationId xmlns:a16="http://schemas.microsoft.com/office/drawing/2014/main" id="{F4347B84-A7BE-93E2-3CE6-A6EBE143C939}"/>
              </a:ext>
            </a:extLst>
          </xdr:cNvPr>
          <xdr:cNvCxnSpPr>
            <a:cxnSpLocks/>
          </xdr:cNvCxnSpPr>
        </xdr:nvCxnSpPr>
        <xdr:spPr>
          <a:xfrm flipV="1">
            <a:off x="4430018" y="1808591"/>
            <a:ext cx="0" cy="249140"/>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35" name="直線矢印コネクタ 34">
            <a:extLst>
              <a:ext uri="{FF2B5EF4-FFF2-40B4-BE49-F238E27FC236}">
                <a16:creationId xmlns:a16="http://schemas.microsoft.com/office/drawing/2014/main" id="{056E0E0F-C345-0CD2-6FE8-AE4B4542766A}"/>
              </a:ext>
            </a:extLst>
          </xdr:cNvPr>
          <xdr:cNvCxnSpPr>
            <a:cxnSpLocks/>
          </xdr:cNvCxnSpPr>
        </xdr:nvCxnSpPr>
        <xdr:spPr>
          <a:xfrm flipV="1">
            <a:off x="2533086" y="1800790"/>
            <a:ext cx="0" cy="24914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6" name="直線矢印コネクタ 35">
            <a:extLst>
              <a:ext uri="{FF2B5EF4-FFF2-40B4-BE49-F238E27FC236}">
                <a16:creationId xmlns:a16="http://schemas.microsoft.com/office/drawing/2014/main" id="{A0D77C9B-27DE-689A-BEDF-3135F857E093}"/>
              </a:ext>
            </a:extLst>
          </xdr:cNvPr>
          <xdr:cNvCxnSpPr>
            <a:cxnSpLocks/>
          </xdr:cNvCxnSpPr>
        </xdr:nvCxnSpPr>
        <xdr:spPr>
          <a:xfrm flipH="1">
            <a:off x="3486301" y="1852517"/>
            <a:ext cx="274392" cy="0"/>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37" name="直線矢印コネクタ 36">
            <a:extLst>
              <a:ext uri="{FF2B5EF4-FFF2-40B4-BE49-F238E27FC236}">
                <a16:creationId xmlns:a16="http://schemas.microsoft.com/office/drawing/2014/main" id="{A7BE5618-D756-4179-ABF0-0264AD99256F}"/>
              </a:ext>
            </a:extLst>
          </xdr:cNvPr>
          <xdr:cNvCxnSpPr/>
        </xdr:nvCxnSpPr>
        <xdr:spPr>
          <a:xfrm>
            <a:off x="3478269" y="1369951"/>
            <a:ext cx="290456" cy="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id="{873EA3B1-5B91-3702-0342-C2689BC92670}"/>
              </a:ext>
            </a:extLst>
          </xdr:cNvPr>
          <xdr:cNvCxnSpPr>
            <a:cxnSpLocks/>
          </xdr:cNvCxnSpPr>
        </xdr:nvCxnSpPr>
        <xdr:spPr>
          <a:xfrm flipH="1">
            <a:off x="5186870" y="2114543"/>
            <a:ext cx="274392" cy="0"/>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sp macro="" textlink="">
        <xdr:nvSpPr>
          <xdr:cNvPr id="39" name="正方形/長方形 38">
            <a:extLst>
              <a:ext uri="{FF2B5EF4-FFF2-40B4-BE49-F238E27FC236}">
                <a16:creationId xmlns:a16="http://schemas.microsoft.com/office/drawing/2014/main" id="{73650995-DA9D-BBD7-1DB8-7D4EAAED2B8D}"/>
              </a:ext>
            </a:extLst>
          </xdr:cNvPr>
          <xdr:cNvSpPr/>
        </xdr:nvSpPr>
        <xdr:spPr>
          <a:xfrm>
            <a:off x="2219875" y="3330851"/>
            <a:ext cx="978716" cy="346016"/>
          </a:xfrm>
          <a:prstGeom prst="rect">
            <a:avLst/>
          </a:prstGeom>
          <a:solidFill>
            <a:srgbClr val="4472C4">
              <a:alpha val="50196"/>
            </a:srgb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DWME-1A</a:t>
            </a:r>
            <a:endParaRPr kumimoji="1" lang="ja-JP" altLang="en-US" sz="1000">
              <a:solidFill>
                <a:schemeClr val="tx1"/>
              </a:solidFill>
            </a:endParaRPr>
          </a:p>
        </xdr:txBody>
      </xdr:sp>
      <xdr:sp macro="" textlink="">
        <xdr:nvSpPr>
          <xdr:cNvPr id="40" name="正方形/長方形 39">
            <a:extLst>
              <a:ext uri="{FF2B5EF4-FFF2-40B4-BE49-F238E27FC236}">
                <a16:creationId xmlns:a16="http://schemas.microsoft.com/office/drawing/2014/main" id="{17A9D60B-B4E9-BA4C-5DC8-DBA19787116E}"/>
              </a:ext>
            </a:extLst>
          </xdr:cNvPr>
          <xdr:cNvSpPr/>
        </xdr:nvSpPr>
        <xdr:spPr>
          <a:xfrm>
            <a:off x="4064055" y="3330012"/>
            <a:ext cx="978716" cy="346016"/>
          </a:xfrm>
          <a:prstGeom prst="rect">
            <a:avLst/>
          </a:prstGeom>
          <a:solidFill>
            <a:schemeClr val="accent6">
              <a:lumMod val="40000"/>
              <a:lumOff val="60000"/>
              <a:alpha val="50196"/>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DWME-2B</a:t>
            </a:r>
            <a:endParaRPr kumimoji="1" lang="ja-JP" altLang="en-US" sz="1000">
              <a:solidFill>
                <a:schemeClr val="tx1"/>
              </a:solidFill>
            </a:endParaRPr>
          </a:p>
        </xdr:txBody>
      </xdr:sp>
      <xdr:sp macro="" textlink="">
        <xdr:nvSpPr>
          <xdr:cNvPr id="41" name="正方形/長方形 40">
            <a:extLst>
              <a:ext uri="{FF2B5EF4-FFF2-40B4-BE49-F238E27FC236}">
                <a16:creationId xmlns:a16="http://schemas.microsoft.com/office/drawing/2014/main" id="{81D068FF-AEDA-A0E9-BD25-4060EDE9191F}"/>
              </a:ext>
            </a:extLst>
          </xdr:cNvPr>
          <xdr:cNvSpPr/>
        </xdr:nvSpPr>
        <xdr:spPr>
          <a:xfrm>
            <a:off x="1160066" y="3330012"/>
            <a:ext cx="570451" cy="34601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MC</a:t>
            </a:r>
            <a:endParaRPr kumimoji="1" lang="ja-JP" altLang="en-US" sz="1000">
              <a:solidFill>
                <a:schemeClr val="tx1"/>
              </a:solidFill>
            </a:endParaRPr>
          </a:p>
        </xdr:txBody>
      </xdr:sp>
      <xdr:sp macro="" textlink="">
        <xdr:nvSpPr>
          <xdr:cNvPr id="42" name="正方形/長方形 41">
            <a:extLst>
              <a:ext uri="{FF2B5EF4-FFF2-40B4-BE49-F238E27FC236}">
                <a16:creationId xmlns:a16="http://schemas.microsoft.com/office/drawing/2014/main" id="{C39A4C59-0693-85C9-9EB0-23BBD126C88D}"/>
              </a:ext>
            </a:extLst>
          </xdr:cNvPr>
          <xdr:cNvSpPr/>
        </xdr:nvSpPr>
        <xdr:spPr>
          <a:xfrm>
            <a:off x="5642583" y="3330012"/>
            <a:ext cx="570451" cy="34601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MC</a:t>
            </a:r>
            <a:endParaRPr kumimoji="1" lang="ja-JP" altLang="en-US" sz="1000">
              <a:solidFill>
                <a:schemeClr val="tx1"/>
              </a:solidFill>
            </a:endParaRPr>
          </a:p>
        </xdr:txBody>
      </xdr:sp>
      <xdr:cxnSp macro="">
        <xdr:nvCxnSpPr>
          <xdr:cNvPr id="43" name="直線コネクタ 42">
            <a:extLst>
              <a:ext uri="{FF2B5EF4-FFF2-40B4-BE49-F238E27FC236}">
                <a16:creationId xmlns:a16="http://schemas.microsoft.com/office/drawing/2014/main" id="{2BAF4534-41A8-3FAA-E918-B3601F38C8C0}"/>
              </a:ext>
            </a:extLst>
          </xdr:cNvPr>
          <xdr:cNvCxnSpPr>
            <a:cxnSpLocks/>
            <a:stCxn id="39" idx="3"/>
            <a:endCxn id="40" idx="1"/>
          </xdr:cNvCxnSpPr>
        </xdr:nvCxnSpPr>
        <xdr:spPr>
          <a:xfrm flipV="1">
            <a:off x="3198591" y="3503020"/>
            <a:ext cx="865464" cy="839"/>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grpSp>
        <xdr:nvGrpSpPr>
          <xdr:cNvPr id="44" name="グループ化 43">
            <a:extLst>
              <a:ext uri="{FF2B5EF4-FFF2-40B4-BE49-F238E27FC236}">
                <a16:creationId xmlns:a16="http://schemas.microsoft.com/office/drawing/2014/main" id="{0BF97FB2-4EBE-8AAA-E0DE-02C27381DB03}"/>
              </a:ext>
            </a:extLst>
          </xdr:cNvPr>
          <xdr:cNvGrpSpPr/>
        </xdr:nvGrpSpPr>
        <xdr:grpSpPr>
          <a:xfrm>
            <a:off x="3559045" y="3436377"/>
            <a:ext cx="128904" cy="133285"/>
            <a:chOff x="7818855" y="2062065"/>
            <a:chExt cx="187404" cy="378743"/>
          </a:xfrm>
        </xdr:grpSpPr>
        <xdr:sp macro="" textlink="">
          <xdr:nvSpPr>
            <xdr:cNvPr id="78" name="フリーフォーム: 図形 77">
              <a:extLst>
                <a:ext uri="{FF2B5EF4-FFF2-40B4-BE49-F238E27FC236}">
                  <a16:creationId xmlns:a16="http://schemas.microsoft.com/office/drawing/2014/main" id="{610D3D5C-7A33-FB79-1378-ACBB45009B5D}"/>
                </a:ext>
              </a:extLst>
            </xdr:cNvPr>
            <xdr:cNvSpPr/>
          </xdr:nvSpPr>
          <xdr:spPr>
            <a:xfrm>
              <a:off x="7818855" y="2062065"/>
              <a:ext cx="93702" cy="373225"/>
            </a:xfrm>
            <a:custGeom>
              <a:avLst/>
              <a:gdLst>
                <a:gd name="connsiteX0" fmla="*/ 65512 w 93702"/>
                <a:gd name="connsiteY0" fmla="*/ 0 h 373225"/>
                <a:gd name="connsiteX1" fmla="*/ 198 w 93702"/>
                <a:gd name="connsiteY1" fmla="*/ 158621 h 373225"/>
                <a:gd name="connsiteX2" fmla="*/ 46851 w 93702"/>
                <a:gd name="connsiteY2" fmla="*/ 177282 h 373225"/>
                <a:gd name="connsiteX3" fmla="*/ 93504 w 93702"/>
                <a:gd name="connsiteY3" fmla="*/ 279919 h 373225"/>
                <a:gd name="connsiteX4" fmla="*/ 28190 w 93702"/>
                <a:gd name="connsiteY4" fmla="*/ 354564 h 373225"/>
                <a:gd name="connsiteX5" fmla="*/ 18859 w 93702"/>
                <a:gd name="connsiteY5" fmla="*/ 345233 h 373225"/>
                <a:gd name="connsiteX6" fmla="*/ 18859 w 93702"/>
                <a:gd name="connsiteY6" fmla="*/ 373225 h 373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3702" h="373225">
                  <a:moveTo>
                    <a:pt x="65512" y="0"/>
                  </a:moveTo>
                  <a:cubicBezTo>
                    <a:pt x="34410" y="64537"/>
                    <a:pt x="3308" y="129074"/>
                    <a:pt x="198" y="158621"/>
                  </a:cubicBezTo>
                  <a:cubicBezTo>
                    <a:pt x="-2912" y="188168"/>
                    <a:pt x="31300" y="157066"/>
                    <a:pt x="46851" y="177282"/>
                  </a:cubicBezTo>
                  <a:cubicBezTo>
                    <a:pt x="62402" y="197498"/>
                    <a:pt x="96614" y="250372"/>
                    <a:pt x="93504" y="279919"/>
                  </a:cubicBezTo>
                  <a:cubicBezTo>
                    <a:pt x="90394" y="309466"/>
                    <a:pt x="28190" y="354564"/>
                    <a:pt x="28190" y="354564"/>
                  </a:cubicBezTo>
                  <a:cubicBezTo>
                    <a:pt x="15749" y="365450"/>
                    <a:pt x="20414" y="342123"/>
                    <a:pt x="18859" y="345233"/>
                  </a:cubicBezTo>
                  <a:cubicBezTo>
                    <a:pt x="17304" y="348343"/>
                    <a:pt x="18081" y="360784"/>
                    <a:pt x="18859" y="373225"/>
                  </a:cubicBez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p>
          </xdr:txBody>
        </xdr:sp>
        <xdr:sp macro="" textlink="">
          <xdr:nvSpPr>
            <xdr:cNvPr id="79" name="フリーフォーム: 図形 78">
              <a:extLst>
                <a:ext uri="{FF2B5EF4-FFF2-40B4-BE49-F238E27FC236}">
                  <a16:creationId xmlns:a16="http://schemas.microsoft.com/office/drawing/2014/main" id="{0E881D0D-FC07-3C64-BF71-D6B5C3414040}"/>
                </a:ext>
              </a:extLst>
            </xdr:cNvPr>
            <xdr:cNvSpPr/>
          </xdr:nvSpPr>
          <xdr:spPr>
            <a:xfrm>
              <a:off x="7912557" y="2067583"/>
              <a:ext cx="93702" cy="373225"/>
            </a:xfrm>
            <a:custGeom>
              <a:avLst/>
              <a:gdLst>
                <a:gd name="connsiteX0" fmla="*/ 65512 w 93702"/>
                <a:gd name="connsiteY0" fmla="*/ 0 h 373225"/>
                <a:gd name="connsiteX1" fmla="*/ 198 w 93702"/>
                <a:gd name="connsiteY1" fmla="*/ 158621 h 373225"/>
                <a:gd name="connsiteX2" fmla="*/ 46851 w 93702"/>
                <a:gd name="connsiteY2" fmla="*/ 177282 h 373225"/>
                <a:gd name="connsiteX3" fmla="*/ 93504 w 93702"/>
                <a:gd name="connsiteY3" fmla="*/ 279919 h 373225"/>
                <a:gd name="connsiteX4" fmla="*/ 28190 w 93702"/>
                <a:gd name="connsiteY4" fmla="*/ 354564 h 373225"/>
                <a:gd name="connsiteX5" fmla="*/ 18859 w 93702"/>
                <a:gd name="connsiteY5" fmla="*/ 345233 h 373225"/>
                <a:gd name="connsiteX6" fmla="*/ 18859 w 93702"/>
                <a:gd name="connsiteY6" fmla="*/ 373225 h 373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3702" h="373225">
                  <a:moveTo>
                    <a:pt x="65512" y="0"/>
                  </a:moveTo>
                  <a:cubicBezTo>
                    <a:pt x="34410" y="64537"/>
                    <a:pt x="3308" y="129074"/>
                    <a:pt x="198" y="158621"/>
                  </a:cubicBezTo>
                  <a:cubicBezTo>
                    <a:pt x="-2912" y="188168"/>
                    <a:pt x="31300" y="157066"/>
                    <a:pt x="46851" y="177282"/>
                  </a:cubicBezTo>
                  <a:cubicBezTo>
                    <a:pt x="62402" y="197498"/>
                    <a:pt x="96614" y="250372"/>
                    <a:pt x="93504" y="279919"/>
                  </a:cubicBezTo>
                  <a:cubicBezTo>
                    <a:pt x="90394" y="309466"/>
                    <a:pt x="28190" y="354564"/>
                    <a:pt x="28190" y="354564"/>
                  </a:cubicBezTo>
                  <a:cubicBezTo>
                    <a:pt x="15749" y="365450"/>
                    <a:pt x="20414" y="342123"/>
                    <a:pt x="18859" y="345233"/>
                  </a:cubicBezTo>
                  <a:cubicBezTo>
                    <a:pt x="17304" y="348343"/>
                    <a:pt x="18081" y="360784"/>
                    <a:pt x="18859" y="373225"/>
                  </a:cubicBez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p>
          </xdr:txBody>
        </xdr:sp>
      </xdr:grpSp>
      <xdr:sp macro="" textlink="">
        <xdr:nvSpPr>
          <xdr:cNvPr id="45" name="正方形/長方形 44">
            <a:extLst>
              <a:ext uri="{FF2B5EF4-FFF2-40B4-BE49-F238E27FC236}">
                <a16:creationId xmlns:a16="http://schemas.microsoft.com/office/drawing/2014/main" id="{881141C0-5A2A-A182-2069-E941F1D078B5}"/>
              </a:ext>
            </a:extLst>
          </xdr:cNvPr>
          <xdr:cNvSpPr/>
        </xdr:nvSpPr>
        <xdr:spPr>
          <a:xfrm>
            <a:off x="2219875" y="3923452"/>
            <a:ext cx="978716" cy="346016"/>
          </a:xfrm>
          <a:prstGeom prst="rect">
            <a:avLst/>
          </a:prstGeom>
          <a:solidFill>
            <a:schemeClr val="accent6">
              <a:lumMod val="40000"/>
              <a:lumOff val="60000"/>
              <a:alpha val="50196"/>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DWME-2A</a:t>
            </a:r>
            <a:endParaRPr kumimoji="1" lang="ja-JP" altLang="en-US" sz="1000">
              <a:solidFill>
                <a:schemeClr val="tx1"/>
              </a:solidFill>
            </a:endParaRPr>
          </a:p>
        </xdr:txBody>
      </xdr:sp>
      <xdr:sp macro="" textlink="">
        <xdr:nvSpPr>
          <xdr:cNvPr id="46" name="正方形/長方形 45">
            <a:extLst>
              <a:ext uri="{FF2B5EF4-FFF2-40B4-BE49-F238E27FC236}">
                <a16:creationId xmlns:a16="http://schemas.microsoft.com/office/drawing/2014/main" id="{1BA379CC-0870-C5A7-E976-D59C676DEBC1}"/>
              </a:ext>
            </a:extLst>
          </xdr:cNvPr>
          <xdr:cNvSpPr/>
        </xdr:nvSpPr>
        <xdr:spPr>
          <a:xfrm>
            <a:off x="4070930" y="3931253"/>
            <a:ext cx="978716" cy="346016"/>
          </a:xfrm>
          <a:prstGeom prst="rect">
            <a:avLst/>
          </a:prstGeom>
          <a:solidFill>
            <a:srgbClr val="4472C4">
              <a:alpha val="50196"/>
            </a:srgb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DWME-1B</a:t>
            </a:r>
            <a:endParaRPr kumimoji="1" lang="ja-JP" altLang="en-US" sz="1000">
              <a:solidFill>
                <a:schemeClr val="tx1"/>
              </a:solidFill>
            </a:endParaRPr>
          </a:p>
        </xdr:txBody>
      </xdr:sp>
      <xdr:cxnSp macro="">
        <xdr:nvCxnSpPr>
          <xdr:cNvPr id="47" name="直線コネクタ 46">
            <a:extLst>
              <a:ext uri="{FF2B5EF4-FFF2-40B4-BE49-F238E27FC236}">
                <a16:creationId xmlns:a16="http://schemas.microsoft.com/office/drawing/2014/main" id="{BF3A0112-0F39-C8E6-3661-56D3DCBDA610}"/>
              </a:ext>
            </a:extLst>
          </xdr:cNvPr>
          <xdr:cNvCxnSpPr>
            <a:cxnSpLocks/>
            <a:stCxn id="40" idx="2"/>
            <a:endCxn id="46" idx="0"/>
          </xdr:cNvCxnSpPr>
        </xdr:nvCxnSpPr>
        <xdr:spPr>
          <a:xfrm>
            <a:off x="4553413" y="3676028"/>
            <a:ext cx="6875" cy="25522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48" name="直線コネクタ 47">
            <a:extLst>
              <a:ext uri="{FF2B5EF4-FFF2-40B4-BE49-F238E27FC236}">
                <a16:creationId xmlns:a16="http://schemas.microsoft.com/office/drawing/2014/main" id="{B6514B87-C511-CE7E-22A7-F5604FE5AD85}"/>
              </a:ext>
            </a:extLst>
          </xdr:cNvPr>
          <xdr:cNvCxnSpPr>
            <a:cxnSpLocks/>
            <a:stCxn id="39" idx="2"/>
            <a:endCxn id="45" idx="0"/>
          </xdr:cNvCxnSpPr>
        </xdr:nvCxnSpPr>
        <xdr:spPr>
          <a:xfrm>
            <a:off x="2709233" y="3676867"/>
            <a:ext cx="0" cy="24658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sp macro="" textlink="">
        <xdr:nvSpPr>
          <xdr:cNvPr id="49" name="正方形/長方形 48">
            <a:extLst>
              <a:ext uri="{FF2B5EF4-FFF2-40B4-BE49-F238E27FC236}">
                <a16:creationId xmlns:a16="http://schemas.microsoft.com/office/drawing/2014/main" id="{317F4C18-4E33-ADFA-0A84-11A756EE7A39}"/>
              </a:ext>
            </a:extLst>
          </xdr:cNvPr>
          <xdr:cNvSpPr/>
        </xdr:nvSpPr>
        <xdr:spPr>
          <a:xfrm>
            <a:off x="1172397" y="3931253"/>
            <a:ext cx="570451" cy="34601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MC</a:t>
            </a:r>
            <a:endParaRPr kumimoji="1" lang="ja-JP" altLang="en-US" sz="1000">
              <a:solidFill>
                <a:schemeClr val="tx1"/>
              </a:solidFill>
            </a:endParaRPr>
          </a:p>
        </xdr:txBody>
      </xdr:sp>
      <xdr:sp macro="" textlink="">
        <xdr:nvSpPr>
          <xdr:cNvPr id="50" name="正方形/長方形 49">
            <a:extLst>
              <a:ext uri="{FF2B5EF4-FFF2-40B4-BE49-F238E27FC236}">
                <a16:creationId xmlns:a16="http://schemas.microsoft.com/office/drawing/2014/main" id="{C8D5BCA2-30A1-4D2C-AD8C-F80D9C7A8717}"/>
              </a:ext>
            </a:extLst>
          </xdr:cNvPr>
          <xdr:cNvSpPr/>
        </xdr:nvSpPr>
        <xdr:spPr>
          <a:xfrm>
            <a:off x="5655267" y="3931253"/>
            <a:ext cx="570451" cy="34601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chemeClr val="tx1"/>
                </a:solidFill>
              </a:rPr>
              <a:t>MC</a:t>
            </a:r>
            <a:endParaRPr kumimoji="1" lang="ja-JP" altLang="en-US" sz="1000">
              <a:solidFill>
                <a:schemeClr val="tx1"/>
              </a:solidFill>
            </a:endParaRPr>
          </a:p>
        </xdr:txBody>
      </xdr:sp>
      <xdr:cxnSp macro="">
        <xdr:nvCxnSpPr>
          <xdr:cNvPr id="51" name="直線コネクタ 50">
            <a:extLst>
              <a:ext uri="{FF2B5EF4-FFF2-40B4-BE49-F238E27FC236}">
                <a16:creationId xmlns:a16="http://schemas.microsoft.com/office/drawing/2014/main" id="{0270DE01-18CD-CB3E-DFE9-14ED763AFBF3}"/>
              </a:ext>
            </a:extLst>
          </xdr:cNvPr>
          <xdr:cNvCxnSpPr>
            <a:cxnSpLocks/>
          </xdr:cNvCxnSpPr>
        </xdr:nvCxnSpPr>
        <xdr:spPr>
          <a:xfrm>
            <a:off x="5055455" y="3446775"/>
            <a:ext cx="599812" cy="0"/>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id="{61B2D9B9-FFF1-334B-9C9F-BE90F72F010C}"/>
              </a:ext>
            </a:extLst>
          </xdr:cNvPr>
          <xdr:cNvCxnSpPr>
            <a:cxnSpLocks/>
          </xdr:cNvCxnSpPr>
        </xdr:nvCxnSpPr>
        <xdr:spPr>
          <a:xfrm>
            <a:off x="5055455" y="3503020"/>
            <a:ext cx="599812" cy="0"/>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a:extLst>
              <a:ext uri="{FF2B5EF4-FFF2-40B4-BE49-F238E27FC236}">
                <a16:creationId xmlns:a16="http://schemas.microsoft.com/office/drawing/2014/main" id="{0FA9BF52-A0A1-3BAE-65B0-DB5D09158EA5}"/>
              </a:ext>
            </a:extLst>
          </xdr:cNvPr>
          <xdr:cNvCxnSpPr>
            <a:cxnSpLocks/>
          </xdr:cNvCxnSpPr>
        </xdr:nvCxnSpPr>
        <xdr:spPr>
          <a:xfrm>
            <a:off x="5055455" y="4060227"/>
            <a:ext cx="599812" cy="0"/>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54" name="直線コネクタ 53">
            <a:extLst>
              <a:ext uri="{FF2B5EF4-FFF2-40B4-BE49-F238E27FC236}">
                <a16:creationId xmlns:a16="http://schemas.microsoft.com/office/drawing/2014/main" id="{27FB7B1F-07BC-0546-5F3E-1608653E22AC}"/>
              </a:ext>
            </a:extLst>
          </xdr:cNvPr>
          <xdr:cNvCxnSpPr>
            <a:cxnSpLocks/>
          </xdr:cNvCxnSpPr>
        </xdr:nvCxnSpPr>
        <xdr:spPr>
          <a:xfrm>
            <a:off x="5055455" y="4116472"/>
            <a:ext cx="599812" cy="0"/>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55" name="直線コネクタ 54">
            <a:extLst>
              <a:ext uri="{FF2B5EF4-FFF2-40B4-BE49-F238E27FC236}">
                <a16:creationId xmlns:a16="http://schemas.microsoft.com/office/drawing/2014/main" id="{FC773E83-4B5F-FB1C-98D7-267558B521EF}"/>
              </a:ext>
            </a:extLst>
          </xdr:cNvPr>
          <xdr:cNvCxnSpPr>
            <a:cxnSpLocks/>
          </xdr:cNvCxnSpPr>
        </xdr:nvCxnSpPr>
        <xdr:spPr>
          <a:xfrm>
            <a:off x="1724175" y="3534705"/>
            <a:ext cx="489358" cy="839"/>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56" name="直線コネクタ 55">
            <a:extLst>
              <a:ext uri="{FF2B5EF4-FFF2-40B4-BE49-F238E27FC236}">
                <a16:creationId xmlns:a16="http://schemas.microsoft.com/office/drawing/2014/main" id="{C659167D-A28D-F55C-9890-4D9A924B161B}"/>
              </a:ext>
            </a:extLst>
          </xdr:cNvPr>
          <xdr:cNvCxnSpPr>
            <a:cxnSpLocks/>
          </xdr:cNvCxnSpPr>
        </xdr:nvCxnSpPr>
        <xdr:spPr>
          <a:xfrm>
            <a:off x="1724175" y="3481464"/>
            <a:ext cx="489358" cy="839"/>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コネクタ 56">
            <a:extLst>
              <a:ext uri="{FF2B5EF4-FFF2-40B4-BE49-F238E27FC236}">
                <a16:creationId xmlns:a16="http://schemas.microsoft.com/office/drawing/2014/main" id="{7C2BBBD4-6CB3-4397-30D0-0FA71922296C}"/>
              </a:ext>
            </a:extLst>
          </xdr:cNvPr>
          <xdr:cNvCxnSpPr>
            <a:cxnSpLocks/>
          </xdr:cNvCxnSpPr>
        </xdr:nvCxnSpPr>
        <xdr:spPr>
          <a:xfrm>
            <a:off x="1730174" y="4124978"/>
            <a:ext cx="489358" cy="839"/>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58" name="直線コネクタ 57">
            <a:extLst>
              <a:ext uri="{FF2B5EF4-FFF2-40B4-BE49-F238E27FC236}">
                <a16:creationId xmlns:a16="http://schemas.microsoft.com/office/drawing/2014/main" id="{7074FA18-E1CE-7A75-2509-5D807AE241F3}"/>
              </a:ext>
            </a:extLst>
          </xdr:cNvPr>
          <xdr:cNvCxnSpPr>
            <a:cxnSpLocks/>
          </xdr:cNvCxnSpPr>
        </xdr:nvCxnSpPr>
        <xdr:spPr>
          <a:xfrm>
            <a:off x="1730174" y="4071737"/>
            <a:ext cx="489358" cy="839"/>
          </a:xfrm>
          <a:prstGeom prst="line">
            <a:avLst/>
          </a:prstGeom>
          <a:ln w="127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59" name="直線矢印コネクタ 58">
            <a:extLst>
              <a:ext uri="{FF2B5EF4-FFF2-40B4-BE49-F238E27FC236}">
                <a16:creationId xmlns:a16="http://schemas.microsoft.com/office/drawing/2014/main" id="{45948DE1-E004-FD1D-BDBB-26CB7AEAC1C7}"/>
              </a:ext>
            </a:extLst>
          </xdr:cNvPr>
          <xdr:cNvCxnSpPr/>
        </xdr:nvCxnSpPr>
        <xdr:spPr>
          <a:xfrm>
            <a:off x="1848558" y="3405359"/>
            <a:ext cx="29045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0" name="直線矢印コネクタ 59">
            <a:extLst>
              <a:ext uri="{FF2B5EF4-FFF2-40B4-BE49-F238E27FC236}">
                <a16:creationId xmlns:a16="http://schemas.microsoft.com/office/drawing/2014/main" id="{3E7561A8-2F8A-B677-3C58-970B1D56EA3B}"/>
              </a:ext>
            </a:extLst>
          </xdr:cNvPr>
          <xdr:cNvCxnSpPr/>
        </xdr:nvCxnSpPr>
        <xdr:spPr>
          <a:xfrm>
            <a:off x="1848558" y="3988065"/>
            <a:ext cx="290456" cy="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1" name="直線矢印コネクタ 60">
            <a:extLst>
              <a:ext uri="{FF2B5EF4-FFF2-40B4-BE49-F238E27FC236}">
                <a16:creationId xmlns:a16="http://schemas.microsoft.com/office/drawing/2014/main" id="{FAC3D59E-E714-E524-52CC-F170A96ED135}"/>
              </a:ext>
            </a:extLst>
          </xdr:cNvPr>
          <xdr:cNvCxnSpPr/>
        </xdr:nvCxnSpPr>
        <xdr:spPr>
          <a:xfrm>
            <a:off x="3479990" y="3330012"/>
            <a:ext cx="29045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2" name="直線矢印コネクタ 61">
            <a:extLst>
              <a:ext uri="{FF2B5EF4-FFF2-40B4-BE49-F238E27FC236}">
                <a16:creationId xmlns:a16="http://schemas.microsoft.com/office/drawing/2014/main" id="{EDB7D767-E6E5-5AD8-8397-B4416042624A}"/>
              </a:ext>
            </a:extLst>
          </xdr:cNvPr>
          <xdr:cNvCxnSpPr/>
        </xdr:nvCxnSpPr>
        <xdr:spPr>
          <a:xfrm>
            <a:off x="5186870" y="4188161"/>
            <a:ext cx="29045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3" name="直線矢印コネクタ 62">
            <a:extLst>
              <a:ext uri="{FF2B5EF4-FFF2-40B4-BE49-F238E27FC236}">
                <a16:creationId xmlns:a16="http://schemas.microsoft.com/office/drawing/2014/main" id="{41792DC7-1884-9B4E-2B4A-EB19102104B5}"/>
              </a:ext>
            </a:extLst>
          </xdr:cNvPr>
          <xdr:cNvCxnSpPr/>
        </xdr:nvCxnSpPr>
        <xdr:spPr>
          <a:xfrm>
            <a:off x="5178838" y="3587596"/>
            <a:ext cx="290456" cy="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4" name="直線矢印コネクタ 63">
            <a:extLst>
              <a:ext uri="{FF2B5EF4-FFF2-40B4-BE49-F238E27FC236}">
                <a16:creationId xmlns:a16="http://schemas.microsoft.com/office/drawing/2014/main" id="{5617DC46-62DD-C29B-B901-550E7EE05A8C}"/>
              </a:ext>
            </a:extLst>
          </xdr:cNvPr>
          <xdr:cNvCxnSpPr>
            <a:cxnSpLocks/>
          </xdr:cNvCxnSpPr>
        </xdr:nvCxnSpPr>
        <xdr:spPr>
          <a:xfrm flipH="1">
            <a:off x="5170806" y="3336645"/>
            <a:ext cx="274392"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65" name="直線矢印コネクタ 64">
            <a:extLst>
              <a:ext uri="{FF2B5EF4-FFF2-40B4-BE49-F238E27FC236}">
                <a16:creationId xmlns:a16="http://schemas.microsoft.com/office/drawing/2014/main" id="{3E556178-AE40-E937-D380-7E487EC330BD}"/>
              </a:ext>
            </a:extLst>
          </xdr:cNvPr>
          <xdr:cNvCxnSpPr>
            <a:cxnSpLocks/>
          </xdr:cNvCxnSpPr>
        </xdr:nvCxnSpPr>
        <xdr:spPr>
          <a:xfrm flipH="1">
            <a:off x="3488651" y="3623516"/>
            <a:ext cx="274392"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66" name="直線矢印コネクタ 65">
            <a:extLst>
              <a:ext uri="{FF2B5EF4-FFF2-40B4-BE49-F238E27FC236}">
                <a16:creationId xmlns:a16="http://schemas.microsoft.com/office/drawing/2014/main" id="{08C2F56F-354C-F275-6A07-1337BF67FA78}"/>
              </a:ext>
            </a:extLst>
          </xdr:cNvPr>
          <xdr:cNvCxnSpPr>
            <a:cxnSpLocks/>
          </xdr:cNvCxnSpPr>
        </xdr:nvCxnSpPr>
        <xdr:spPr>
          <a:xfrm flipH="1">
            <a:off x="1848558" y="4235160"/>
            <a:ext cx="274392"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67" name="直線矢印コネクタ 66">
            <a:extLst>
              <a:ext uri="{FF2B5EF4-FFF2-40B4-BE49-F238E27FC236}">
                <a16:creationId xmlns:a16="http://schemas.microsoft.com/office/drawing/2014/main" id="{7FA77919-4C30-DBCE-0DC5-17883B898583}"/>
              </a:ext>
            </a:extLst>
          </xdr:cNvPr>
          <xdr:cNvCxnSpPr>
            <a:cxnSpLocks/>
          </xdr:cNvCxnSpPr>
        </xdr:nvCxnSpPr>
        <xdr:spPr>
          <a:xfrm flipH="1">
            <a:off x="1848558" y="3623516"/>
            <a:ext cx="274392" cy="0"/>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68" name="直線矢印コネクタ 67">
            <a:extLst>
              <a:ext uri="{FF2B5EF4-FFF2-40B4-BE49-F238E27FC236}">
                <a16:creationId xmlns:a16="http://schemas.microsoft.com/office/drawing/2014/main" id="{A14D5553-F2B8-2D7B-4A2B-ADA5EF6B71F8}"/>
              </a:ext>
            </a:extLst>
          </xdr:cNvPr>
          <xdr:cNvCxnSpPr>
            <a:cxnSpLocks/>
          </xdr:cNvCxnSpPr>
        </xdr:nvCxnSpPr>
        <xdr:spPr>
          <a:xfrm flipV="1">
            <a:off x="4430018" y="3682113"/>
            <a:ext cx="0" cy="249140"/>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69" name="直線矢印コネクタ 68">
            <a:extLst>
              <a:ext uri="{FF2B5EF4-FFF2-40B4-BE49-F238E27FC236}">
                <a16:creationId xmlns:a16="http://schemas.microsoft.com/office/drawing/2014/main" id="{915BE54D-1110-CAE1-5010-98C5B1A86B87}"/>
              </a:ext>
            </a:extLst>
          </xdr:cNvPr>
          <xdr:cNvCxnSpPr>
            <a:cxnSpLocks/>
          </xdr:cNvCxnSpPr>
        </xdr:nvCxnSpPr>
        <xdr:spPr>
          <a:xfrm flipV="1">
            <a:off x="2533086" y="3674312"/>
            <a:ext cx="0" cy="24914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0" name="直線矢印コネクタ 69">
            <a:extLst>
              <a:ext uri="{FF2B5EF4-FFF2-40B4-BE49-F238E27FC236}">
                <a16:creationId xmlns:a16="http://schemas.microsoft.com/office/drawing/2014/main" id="{5A26B6A1-7C4B-6638-23CB-178624CED19B}"/>
              </a:ext>
            </a:extLst>
          </xdr:cNvPr>
          <xdr:cNvCxnSpPr>
            <a:cxnSpLocks/>
          </xdr:cNvCxnSpPr>
        </xdr:nvCxnSpPr>
        <xdr:spPr>
          <a:xfrm flipH="1">
            <a:off x="3486301" y="3726039"/>
            <a:ext cx="274392" cy="0"/>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71" name="直線矢印コネクタ 70">
            <a:extLst>
              <a:ext uri="{FF2B5EF4-FFF2-40B4-BE49-F238E27FC236}">
                <a16:creationId xmlns:a16="http://schemas.microsoft.com/office/drawing/2014/main" id="{D4DE8F15-B140-DB8E-861D-9446CB88E0DE}"/>
              </a:ext>
            </a:extLst>
          </xdr:cNvPr>
          <xdr:cNvCxnSpPr/>
        </xdr:nvCxnSpPr>
        <xdr:spPr>
          <a:xfrm>
            <a:off x="3478269" y="3243473"/>
            <a:ext cx="290456" cy="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2" name="直線矢印コネクタ 71">
            <a:extLst>
              <a:ext uri="{FF2B5EF4-FFF2-40B4-BE49-F238E27FC236}">
                <a16:creationId xmlns:a16="http://schemas.microsoft.com/office/drawing/2014/main" id="{2237EA71-6DE4-641C-3385-C9DA64EE595B}"/>
              </a:ext>
            </a:extLst>
          </xdr:cNvPr>
          <xdr:cNvCxnSpPr>
            <a:cxnSpLocks/>
          </xdr:cNvCxnSpPr>
        </xdr:nvCxnSpPr>
        <xdr:spPr>
          <a:xfrm flipH="1">
            <a:off x="5186870" y="3988065"/>
            <a:ext cx="274392" cy="0"/>
          </a:xfrm>
          <a:prstGeom prst="straightConnector1">
            <a:avLst/>
          </a:prstGeom>
          <a:ln>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73" name="直線矢印コネクタ 72">
            <a:extLst>
              <a:ext uri="{FF2B5EF4-FFF2-40B4-BE49-F238E27FC236}">
                <a16:creationId xmlns:a16="http://schemas.microsoft.com/office/drawing/2014/main" id="{E5623E61-101A-1100-A268-B3EA1A132EFC}"/>
              </a:ext>
            </a:extLst>
          </xdr:cNvPr>
          <xdr:cNvCxnSpPr>
            <a:cxnSpLocks/>
          </xdr:cNvCxnSpPr>
        </xdr:nvCxnSpPr>
        <xdr:spPr>
          <a:xfrm>
            <a:off x="2869425" y="3679919"/>
            <a:ext cx="0" cy="23197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74" name="直線矢印コネクタ 73">
            <a:extLst>
              <a:ext uri="{FF2B5EF4-FFF2-40B4-BE49-F238E27FC236}">
                <a16:creationId xmlns:a16="http://schemas.microsoft.com/office/drawing/2014/main" id="{7FF11A26-31F5-C228-009D-345A64B92F54}"/>
              </a:ext>
            </a:extLst>
          </xdr:cNvPr>
          <xdr:cNvCxnSpPr>
            <a:cxnSpLocks/>
          </xdr:cNvCxnSpPr>
        </xdr:nvCxnSpPr>
        <xdr:spPr>
          <a:xfrm>
            <a:off x="4695230" y="3682113"/>
            <a:ext cx="0" cy="2413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5" name="矢印: 下 74">
            <a:extLst>
              <a:ext uri="{FF2B5EF4-FFF2-40B4-BE49-F238E27FC236}">
                <a16:creationId xmlns:a16="http://schemas.microsoft.com/office/drawing/2014/main" id="{6004B0B4-3DD4-FD57-12F7-0DF6E1551D7C}"/>
              </a:ext>
            </a:extLst>
          </xdr:cNvPr>
          <xdr:cNvSpPr/>
        </xdr:nvSpPr>
        <xdr:spPr>
          <a:xfrm>
            <a:off x="3232394" y="2648211"/>
            <a:ext cx="865463" cy="353103"/>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p>
        </xdr:txBody>
      </xdr:sp>
      <xdr:sp macro="" textlink="">
        <xdr:nvSpPr>
          <xdr:cNvPr id="76" name="正方形/長方形 75">
            <a:extLst>
              <a:ext uri="{FF2B5EF4-FFF2-40B4-BE49-F238E27FC236}">
                <a16:creationId xmlns:a16="http://schemas.microsoft.com/office/drawing/2014/main" id="{4CD6CB6F-8E36-034E-BB0B-2176DB8C2F7D}"/>
              </a:ext>
            </a:extLst>
          </xdr:cNvPr>
          <xdr:cNvSpPr/>
        </xdr:nvSpPr>
        <xdr:spPr>
          <a:xfrm>
            <a:off x="6469253" y="1299311"/>
            <a:ext cx="4030534" cy="171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ja-JP" altLang="en-US" sz="1000">
                <a:solidFill>
                  <a:schemeClr val="tx1"/>
                </a:solidFill>
              </a:rPr>
              <a:t>＜フィルタ挿入損失＞</a:t>
            </a:r>
            <a:endParaRPr lang="en-US" altLang="ja-JP" sz="1000">
              <a:solidFill>
                <a:schemeClr val="tx1"/>
              </a:solidFill>
            </a:endParaRPr>
          </a:p>
          <a:p>
            <a:r>
              <a:rPr lang="ja-JP" altLang="en-US" sz="1000">
                <a:solidFill>
                  <a:schemeClr val="tx1"/>
                </a:solidFill>
              </a:rPr>
              <a:t>　</a:t>
            </a:r>
            <a:r>
              <a:rPr lang="en-US" altLang="ja-JP" sz="1000">
                <a:solidFill>
                  <a:schemeClr val="tx1"/>
                </a:solidFill>
              </a:rPr>
              <a:t>1</a:t>
            </a:r>
            <a:r>
              <a:rPr lang="ja-JP" altLang="en-US" sz="1000">
                <a:solidFill>
                  <a:schemeClr val="tx1"/>
                </a:solidFill>
              </a:rPr>
              <a:t>～</a:t>
            </a:r>
            <a:r>
              <a:rPr lang="en-US" altLang="ja-JP" sz="1000">
                <a:solidFill>
                  <a:schemeClr val="tx1"/>
                </a:solidFill>
              </a:rPr>
              <a:t>4</a:t>
            </a:r>
            <a:r>
              <a:rPr lang="ja-JP" altLang="en-US" sz="1000">
                <a:solidFill>
                  <a:schemeClr val="tx1"/>
                </a:solidFill>
              </a:rPr>
              <a:t>回線：</a:t>
            </a:r>
            <a:r>
              <a:rPr lang="en-US" altLang="ja-JP" sz="1000">
                <a:solidFill>
                  <a:schemeClr val="tx1"/>
                </a:solidFill>
              </a:rPr>
              <a:t>3.5dB</a:t>
            </a:r>
          </a:p>
          <a:p>
            <a:r>
              <a:rPr lang="ja-JP" altLang="en-US" sz="1000">
                <a:solidFill>
                  <a:schemeClr val="tx1"/>
                </a:solidFill>
              </a:rPr>
              <a:t>　</a:t>
            </a:r>
            <a:r>
              <a:rPr lang="en-US" altLang="ja-JP" sz="1000">
                <a:solidFill>
                  <a:schemeClr val="tx1"/>
                </a:solidFill>
              </a:rPr>
              <a:t>5</a:t>
            </a:r>
            <a:r>
              <a:rPr lang="ja-JP" altLang="en-US" sz="1000">
                <a:solidFill>
                  <a:schemeClr val="tx1"/>
                </a:solidFill>
              </a:rPr>
              <a:t>～</a:t>
            </a:r>
            <a:r>
              <a:rPr lang="en-US" altLang="ja-JP" sz="1000">
                <a:solidFill>
                  <a:schemeClr val="tx1"/>
                </a:solidFill>
              </a:rPr>
              <a:t>8</a:t>
            </a:r>
            <a:r>
              <a:rPr lang="ja-JP" altLang="en-US" sz="1000">
                <a:solidFill>
                  <a:schemeClr val="tx1"/>
                </a:solidFill>
              </a:rPr>
              <a:t>回線：</a:t>
            </a:r>
            <a:r>
              <a:rPr lang="en-US" altLang="ja-JP" sz="1000">
                <a:solidFill>
                  <a:schemeClr val="tx1"/>
                </a:solidFill>
              </a:rPr>
              <a:t>8.5dB</a:t>
            </a:r>
          </a:p>
          <a:p>
            <a:r>
              <a:rPr lang="ja-JP" altLang="en-US" sz="1000">
                <a:solidFill>
                  <a:schemeClr val="tx1"/>
                </a:solidFill>
              </a:rPr>
              <a:t>→</a:t>
            </a:r>
            <a:r>
              <a:rPr lang="en-US" altLang="ja-JP" sz="1000">
                <a:solidFill>
                  <a:schemeClr val="tx1"/>
                </a:solidFill>
              </a:rPr>
              <a:t> 5</a:t>
            </a:r>
            <a:r>
              <a:rPr lang="ja-JP" altLang="en-US" sz="1000">
                <a:solidFill>
                  <a:schemeClr val="tx1"/>
                </a:solidFill>
              </a:rPr>
              <a:t>回線以上多重する場合は</a:t>
            </a:r>
            <a:r>
              <a:rPr lang="en-US" altLang="ja-JP" sz="1000">
                <a:solidFill>
                  <a:schemeClr val="tx1"/>
                </a:solidFill>
              </a:rPr>
              <a:t>1</a:t>
            </a:r>
            <a:r>
              <a:rPr lang="ja-JP" altLang="en-US" sz="1000">
                <a:solidFill>
                  <a:schemeClr val="tx1"/>
                </a:solidFill>
              </a:rPr>
              <a:t>～</a:t>
            </a:r>
            <a:r>
              <a:rPr lang="en-US" altLang="ja-JP" sz="1000">
                <a:solidFill>
                  <a:schemeClr val="tx1"/>
                </a:solidFill>
              </a:rPr>
              <a:t>4</a:t>
            </a:r>
            <a:r>
              <a:rPr lang="ja-JP" altLang="en-US" sz="1000">
                <a:solidFill>
                  <a:schemeClr val="tx1"/>
                </a:solidFill>
              </a:rPr>
              <a:t>回線のみ損失が</a:t>
            </a:r>
            <a:endParaRPr lang="en-US" altLang="ja-JP" sz="1000">
              <a:solidFill>
                <a:schemeClr val="tx1"/>
              </a:solidFill>
            </a:endParaRPr>
          </a:p>
          <a:p>
            <a:r>
              <a:rPr lang="ja-JP" altLang="en-US" sz="1000">
                <a:solidFill>
                  <a:schemeClr val="tx1"/>
                </a:solidFill>
              </a:rPr>
              <a:t>　小さくても意味がない。</a:t>
            </a:r>
            <a:endParaRPr lang="en-US" altLang="ja-JP" sz="1000">
              <a:solidFill>
                <a:schemeClr val="tx1"/>
              </a:solidFill>
            </a:endParaRPr>
          </a:p>
        </xdr:txBody>
      </xdr:sp>
      <xdr:sp macro="" textlink="">
        <xdr:nvSpPr>
          <xdr:cNvPr id="77" name="正方形/長方形 76">
            <a:extLst>
              <a:ext uri="{FF2B5EF4-FFF2-40B4-BE49-F238E27FC236}">
                <a16:creationId xmlns:a16="http://schemas.microsoft.com/office/drawing/2014/main" id="{759BB8F1-0B46-C332-E8E2-5DF4592AB793}"/>
              </a:ext>
            </a:extLst>
          </xdr:cNvPr>
          <xdr:cNvSpPr/>
        </xdr:nvSpPr>
        <xdr:spPr>
          <a:xfrm>
            <a:off x="6564340" y="3106075"/>
            <a:ext cx="3872055" cy="16576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ja-JP" altLang="en-US" sz="1000">
                <a:solidFill>
                  <a:schemeClr val="tx1"/>
                </a:solidFill>
              </a:rPr>
              <a:t>＜フィルタ挿入損失＞</a:t>
            </a:r>
            <a:endParaRPr lang="en-US" altLang="ja-JP" sz="1000">
              <a:solidFill>
                <a:schemeClr val="tx1"/>
              </a:solidFill>
            </a:endParaRPr>
          </a:p>
          <a:p>
            <a:r>
              <a:rPr lang="ja-JP" altLang="en-US" sz="1000">
                <a:solidFill>
                  <a:schemeClr val="tx1"/>
                </a:solidFill>
              </a:rPr>
              <a:t>　</a:t>
            </a:r>
            <a:r>
              <a:rPr lang="en-US" altLang="ja-JP" sz="1000">
                <a:solidFill>
                  <a:schemeClr val="tx1"/>
                </a:solidFill>
              </a:rPr>
              <a:t>1</a:t>
            </a:r>
            <a:r>
              <a:rPr lang="ja-JP" altLang="en-US" sz="1000">
                <a:solidFill>
                  <a:schemeClr val="tx1"/>
                </a:solidFill>
              </a:rPr>
              <a:t>～</a:t>
            </a:r>
            <a:r>
              <a:rPr lang="en-US" altLang="ja-JP" sz="1000">
                <a:solidFill>
                  <a:schemeClr val="tx1"/>
                </a:solidFill>
              </a:rPr>
              <a:t>4</a:t>
            </a:r>
            <a:r>
              <a:rPr lang="ja-JP" altLang="en-US" sz="1000">
                <a:solidFill>
                  <a:schemeClr val="tx1"/>
                </a:solidFill>
              </a:rPr>
              <a:t>回線：</a:t>
            </a:r>
            <a:r>
              <a:rPr lang="en-US" altLang="ja-JP" sz="1000">
                <a:solidFill>
                  <a:schemeClr val="tx1"/>
                </a:solidFill>
              </a:rPr>
              <a:t>6dB</a:t>
            </a:r>
          </a:p>
          <a:p>
            <a:r>
              <a:rPr lang="ja-JP" altLang="en-US" sz="1000">
                <a:solidFill>
                  <a:schemeClr val="tx1"/>
                </a:solidFill>
              </a:rPr>
              <a:t>　</a:t>
            </a:r>
            <a:r>
              <a:rPr lang="en-US" altLang="ja-JP" sz="1000">
                <a:solidFill>
                  <a:schemeClr val="tx1"/>
                </a:solidFill>
              </a:rPr>
              <a:t>5</a:t>
            </a:r>
            <a:r>
              <a:rPr lang="ja-JP" altLang="en-US" sz="1000">
                <a:solidFill>
                  <a:schemeClr val="tx1"/>
                </a:solidFill>
              </a:rPr>
              <a:t>～</a:t>
            </a:r>
            <a:r>
              <a:rPr lang="en-US" altLang="ja-JP" sz="1000">
                <a:solidFill>
                  <a:schemeClr val="tx1"/>
                </a:solidFill>
              </a:rPr>
              <a:t>8</a:t>
            </a:r>
            <a:r>
              <a:rPr lang="ja-JP" altLang="en-US" sz="1000">
                <a:solidFill>
                  <a:schemeClr val="tx1"/>
                </a:solidFill>
              </a:rPr>
              <a:t>回線：</a:t>
            </a:r>
            <a:r>
              <a:rPr lang="en-US" altLang="ja-JP" sz="1000">
                <a:solidFill>
                  <a:schemeClr val="tx1"/>
                </a:solidFill>
              </a:rPr>
              <a:t>6dB</a:t>
            </a:r>
          </a:p>
          <a:p>
            <a:r>
              <a:rPr lang="ja-JP" altLang="en-US" sz="1000">
                <a:solidFill>
                  <a:schemeClr val="tx1"/>
                </a:solidFill>
              </a:rPr>
              <a:t>→</a:t>
            </a:r>
            <a:r>
              <a:rPr lang="en-US" altLang="ja-JP" sz="1000">
                <a:solidFill>
                  <a:schemeClr val="tx1"/>
                </a:solidFill>
              </a:rPr>
              <a:t>5</a:t>
            </a:r>
            <a:r>
              <a:rPr lang="ja-JP" altLang="en-US" sz="1000">
                <a:solidFill>
                  <a:schemeClr val="tx1"/>
                </a:solidFill>
              </a:rPr>
              <a:t>回線以上多重する場合は片側のフィルタを</a:t>
            </a:r>
            <a:endParaRPr lang="en-US" altLang="ja-JP" sz="1000">
              <a:solidFill>
                <a:schemeClr val="tx1"/>
              </a:solidFill>
            </a:endParaRPr>
          </a:p>
          <a:p>
            <a:r>
              <a:rPr lang="ja-JP" altLang="en-US" sz="1000">
                <a:solidFill>
                  <a:schemeClr val="tx1"/>
                </a:solidFill>
              </a:rPr>
              <a:t>　入れ替えることでフィルタの挿入損失を平準化。</a:t>
            </a:r>
          </a:p>
          <a:p>
            <a:endParaRPr lang="en-US" altLang="ja-JP" sz="1000">
              <a:solidFill>
                <a:schemeClr val="tx1"/>
              </a:solidFill>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network.dyden.co.jp/products/1537/" TargetMode="External"/><Relationship Id="rId13" Type="http://schemas.openxmlformats.org/officeDocument/2006/relationships/hyperlink" Target="https://network.dyden.co.jp/products/860/" TargetMode="External"/><Relationship Id="rId3" Type="http://schemas.openxmlformats.org/officeDocument/2006/relationships/hyperlink" Target="https://network.dyden.co.jp/products/1508/" TargetMode="External"/><Relationship Id="rId7" Type="http://schemas.openxmlformats.org/officeDocument/2006/relationships/hyperlink" Target="https://network.dyden.co.jp/products/1508/" TargetMode="External"/><Relationship Id="rId12" Type="http://schemas.openxmlformats.org/officeDocument/2006/relationships/hyperlink" Target="https://network.dyden.co.jp/products/1349/" TargetMode="External"/><Relationship Id="rId2" Type="http://schemas.openxmlformats.org/officeDocument/2006/relationships/hyperlink" Target="https://network.dyden.co.jp/products/1508/" TargetMode="External"/><Relationship Id="rId1" Type="http://schemas.openxmlformats.org/officeDocument/2006/relationships/hyperlink" Target="https://network.dyden.co.jp/products/1508/" TargetMode="External"/><Relationship Id="rId6" Type="http://schemas.openxmlformats.org/officeDocument/2006/relationships/hyperlink" Target="https://network.dyden.co.jp/products/1537/" TargetMode="External"/><Relationship Id="rId11" Type="http://schemas.openxmlformats.org/officeDocument/2006/relationships/hyperlink" Target="https://network.dyden.co.jp/products/1316/" TargetMode="External"/><Relationship Id="rId5" Type="http://schemas.openxmlformats.org/officeDocument/2006/relationships/hyperlink" Target="https://network.dyden.co.jp/products/1537/" TargetMode="External"/><Relationship Id="rId10" Type="http://schemas.openxmlformats.org/officeDocument/2006/relationships/hyperlink" Target="https://network.dyden.co.jp/products/864/" TargetMode="External"/><Relationship Id="rId4" Type="http://schemas.openxmlformats.org/officeDocument/2006/relationships/hyperlink" Target="https://network.dyden.co.jp/products/1541/" TargetMode="External"/><Relationship Id="rId9" Type="http://schemas.openxmlformats.org/officeDocument/2006/relationships/hyperlink" Target="https://network.dyden.co.jp/products/1537/" TargetMode="External"/><Relationship Id="rId14" Type="http://schemas.openxmlformats.org/officeDocument/2006/relationships/hyperlink" Target="https://network.dyden.co.jp/products/8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1D86B-394C-4CD0-93D6-9D0D8BBB939F}">
  <sheetPr>
    <pageSetUpPr fitToPage="1"/>
  </sheetPr>
  <dimension ref="B1:AQ32"/>
  <sheetViews>
    <sheetView showGridLines="0" tabSelected="1" zoomScaleNormal="100" zoomScaleSheetLayoutView="85" workbookViewId="0">
      <selection activeCell="X12" sqref="X12"/>
    </sheetView>
  </sheetViews>
  <sheetFormatPr defaultColWidth="4.25" defaultRowHeight="18.75" x14ac:dyDescent="0.4"/>
  <cols>
    <col min="8" max="8" width="4.25" style="7" customWidth="1"/>
    <col min="9" max="22" width="4.25" style="7"/>
    <col min="23" max="23" width="9.375" bestFit="1" customWidth="1"/>
    <col min="37" max="37" width="4.25" style="1"/>
  </cols>
  <sheetData>
    <row r="1" spans="2:43" x14ac:dyDescent="0.4">
      <c r="AQ1" s="7" t="s">
        <v>120</v>
      </c>
    </row>
    <row r="2" spans="2:43" ht="24" x14ac:dyDescent="0.4">
      <c r="B2" s="11" t="s">
        <v>123</v>
      </c>
      <c r="H2" s="12"/>
      <c r="N2"/>
      <c r="O2"/>
      <c r="P2"/>
      <c r="Q2"/>
      <c r="AQ2" s="7" t="s">
        <v>121</v>
      </c>
    </row>
    <row r="3" spans="2:43" x14ac:dyDescent="0.4">
      <c r="AQ3" s="59" t="s">
        <v>174</v>
      </c>
    </row>
    <row r="4" spans="2:43" ht="19.5" thickBot="1" x14ac:dyDescent="0.45">
      <c r="E4" s="10" t="s">
        <v>122</v>
      </c>
      <c r="W4" t="s">
        <v>65</v>
      </c>
    </row>
    <row r="5" spans="2:43" ht="19.5" thickBot="1" x14ac:dyDescent="0.45">
      <c r="B5" s="77" t="s">
        <v>66</v>
      </c>
      <c r="C5" s="78"/>
      <c r="D5" s="79"/>
      <c r="E5" s="86"/>
      <c r="F5" s="87"/>
      <c r="G5" s="88"/>
      <c r="W5" s="62" t="s">
        <v>33</v>
      </c>
      <c r="X5" s="63"/>
      <c r="Y5" s="63"/>
      <c r="Z5" s="63"/>
      <c r="AA5" s="63"/>
      <c r="AB5" s="63"/>
      <c r="AC5" s="63"/>
      <c r="AD5" s="64"/>
      <c r="AE5" s="62" t="s">
        <v>34</v>
      </c>
      <c r="AF5" s="63"/>
      <c r="AG5" s="63"/>
      <c r="AH5" s="63"/>
      <c r="AI5" s="63"/>
      <c r="AJ5" s="64"/>
      <c r="AK5" s="13" t="s">
        <v>64</v>
      </c>
      <c r="AL5" s="62" t="s">
        <v>35</v>
      </c>
      <c r="AM5" s="63"/>
      <c r="AN5" s="64"/>
      <c r="AO5" s="65" t="s">
        <v>77</v>
      </c>
      <c r="AP5" s="65"/>
      <c r="AQ5" s="65"/>
    </row>
    <row r="6" spans="2:43" ht="19.5" thickTop="1" x14ac:dyDescent="0.4">
      <c r="B6" s="77" t="s">
        <v>1</v>
      </c>
      <c r="C6" s="78"/>
      <c r="D6" s="79"/>
      <c r="E6" s="89"/>
      <c r="F6" s="90"/>
      <c r="G6" s="91"/>
      <c r="W6" s="14" t="str">
        <f>IF(AE6="","",VLOOKUP(AE6,ﾘｽﾄ!$B$1:$D$29,2,FALSE))</f>
        <v/>
      </c>
      <c r="X6" s="61"/>
      <c r="Y6" s="16"/>
      <c r="Z6" s="16"/>
      <c r="AA6" s="16"/>
      <c r="AB6" s="16"/>
      <c r="AC6" s="16"/>
      <c r="AD6" s="15"/>
      <c r="AE6" s="17" t="str">
        <f>IF(E5="","",ﾘｽﾄ!B28)</f>
        <v/>
      </c>
      <c r="AF6" s="18"/>
      <c r="AG6" s="18"/>
      <c r="AH6" s="18"/>
      <c r="AI6" s="18"/>
      <c r="AJ6" s="19"/>
      <c r="AK6" s="20" t="str">
        <f>IF($E$5="","",IF($AE$7="DN6710E",VLOOKUP('選定シート '!$E$5,ｿｰｽ!$A$3:$E$10,4,FALSE),VLOOKUP('選定シート '!$E$5,ｿｰｽ!$A$3:$E$10,5)))</f>
        <v/>
      </c>
      <c r="AL6" s="71" t="str">
        <f>IF(AE6="","",VLOOKUP(AE6,ﾘｽﾄ!$B$1:$D$29,3,FALSE))</f>
        <v/>
      </c>
      <c r="AM6" s="72"/>
      <c r="AN6" s="73"/>
      <c r="AO6" s="66" t="str">
        <f>IFERROR(AK6*AL6,"")</f>
        <v/>
      </c>
      <c r="AP6" s="66"/>
      <c r="AQ6" s="66"/>
    </row>
    <row r="7" spans="2:43" ht="19.5" thickBot="1" x14ac:dyDescent="0.45">
      <c r="B7" s="77" t="s">
        <v>0</v>
      </c>
      <c r="C7" s="78"/>
      <c r="D7" s="79"/>
      <c r="E7" s="92"/>
      <c r="F7" s="93"/>
      <c r="G7" s="94"/>
      <c r="H7" s="60" t="str">
        <f>IF(AE7="DN6710E","※eFEC I.7有効時","")</f>
        <v/>
      </c>
      <c r="W7" s="21" t="str">
        <f>IF(AE7="","",VLOOKUP(AE7,ﾘｽﾄ!$B$1:$D$29,2,FALSE))</f>
        <v/>
      </c>
      <c r="X7" s="22"/>
      <c r="Y7" s="22"/>
      <c r="Z7" s="22"/>
      <c r="AA7" s="22"/>
      <c r="AB7" s="22"/>
      <c r="AC7" s="22"/>
      <c r="AD7" s="23"/>
      <c r="AE7" s="24" t="str">
        <f>IF(E6="","",IF(E6&lt;&gt;"10GBASE-T",IF(OR(E7=ｿｰｽ!L3,E7=ｿｰｽ!L7,E7=ｿｰｽ!M3,E7=ｿｰｽ!M5,E7=ｿｰｽ!M7),ﾘｽﾄ!B23,ﾘｽﾄ!B22),ﾘｽﾄ!B24))</f>
        <v/>
      </c>
      <c r="AF7" s="25"/>
      <c r="AG7" s="25"/>
      <c r="AH7" s="25"/>
      <c r="AI7" s="25"/>
      <c r="AJ7" s="26"/>
      <c r="AK7" s="27" t="str">
        <f>IF($E$5="","",VLOOKUP('選定シート '!$E$5,ｿｰｽ!$A$3:$D$10,3,FALSE))</f>
        <v/>
      </c>
      <c r="AL7" s="74" t="str">
        <f>IF(AE7="","",VLOOKUP(AE7,ﾘｽﾄ!$B$1:$D$29,3,FALSE))</f>
        <v/>
      </c>
      <c r="AM7" s="75"/>
      <c r="AN7" s="76"/>
      <c r="AO7" s="66" t="str">
        <f>IFERROR(AK7*AL7,"")</f>
        <v/>
      </c>
      <c r="AP7" s="66"/>
      <c r="AQ7" s="66"/>
    </row>
    <row r="8" spans="2:43" x14ac:dyDescent="0.4">
      <c r="B8" t="s">
        <v>119</v>
      </c>
      <c r="W8" s="21" t="str">
        <f>IF(AE8="","",VLOOKUP(AE8,ﾘｽﾄ!$B$1:$D$29,2,FALSE))</f>
        <v/>
      </c>
      <c r="X8" s="22"/>
      <c r="Y8" s="22"/>
      <c r="Z8" s="22"/>
      <c r="AA8" s="22"/>
      <c r="AB8" s="22"/>
      <c r="AC8" s="22"/>
      <c r="AD8" s="23"/>
      <c r="AE8" s="24" t="str">
        <f>IF(E6="10GBASE-SR",ﾘｽﾄ!B25,IF(E6="10GBASE-LR",ﾘｽﾄ!B26,""))</f>
        <v/>
      </c>
      <c r="AF8" s="25"/>
      <c r="AG8" s="25"/>
      <c r="AH8" s="25"/>
      <c r="AI8" s="25"/>
      <c r="AJ8" s="26"/>
      <c r="AK8" s="27" t="str">
        <f>IF(OR(AE8="",E5=""),"",VLOOKUP('選定シート '!$E$5,ｿｰｽ!$A$3:$D$10,3,FALSE))</f>
        <v/>
      </c>
      <c r="AL8" s="74" t="str">
        <f>IF(AE8="","",VLOOKUP(AE8,ﾘｽﾄ!$B$1:$D$29,3,FALSE))</f>
        <v/>
      </c>
      <c r="AM8" s="75"/>
      <c r="AN8" s="76"/>
      <c r="AO8" s="66" t="str">
        <f>IFERROR(AK8*AL8,"")</f>
        <v/>
      </c>
      <c r="AP8" s="66"/>
      <c r="AQ8" s="66"/>
    </row>
    <row r="9" spans="2:43" x14ac:dyDescent="0.4">
      <c r="B9" t="s">
        <v>177</v>
      </c>
      <c r="W9" s="21" t="str">
        <f>IF(AE9="","",VLOOKUP(AE9,ﾘｽﾄ!$B$1:$D$29,2,FALSE))</f>
        <v/>
      </c>
      <c r="X9" s="22"/>
      <c r="Y9" s="22"/>
      <c r="Z9" s="22"/>
      <c r="AA9" s="22"/>
      <c r="AB9" s="22"/>
      <c r="AC9" s="22"/>
      <c r="AD9" s="23"/>
      <c r="AE9" s="24" t="str">
        <f>IF(OR(E7=ｿｰｽ!G5,E7=ｿｰｽ!H5,E7=ｿｰｽ!I5),ﾘｽﾄ!B27,"")</f>
        <v/>
      </c>
      <c r="AF9" s="25"/>
      <c r="AG9" s="25"/>
      <c r="AH9" s="25"/>
      <c r="AI9" s="25"/>
      <c r="AJ9" s="26"/>
      <c r="AK9" s="27" t="str">
        <f>IF(AE9="","",2)</f>
        <v/>
      </c>
      <c r="AL9" s="74" t="str">
        <f>IF(AE9="","",VLOOKUP(AE9,ﾘｽﾄ!$B$1:$D$29,3,FALSE))</f>
        <v/>
      </c>
      <c r="AM9" s="75"/>
      <c r="AN9" s="76"/>
      <c r="AO9" s="67" t="str">
        <f t="shared" ref="AO9:AO29" si="0">IF(AE9="","",AK9*AL9)</f>
        <v/>
      </c>
      <c r="AP9" s="67"/>
      <c r="AQ9" s="67"/>
    </row>
    <row r="10" spans="2:43" x14ac:dyDescent="0.4">
      <c r="B10" t="s">
        <v>176</v>
      </c>
      <c r="W10" s="21" t="str">
        <f>IF(AE10="","",VLOOKUP(AE10,ﾘｽﾄ!$B$1:$D$29,2,FALSE))</f>
        <v/>
      </c>
      <c r="X10" s="22"/>
      <c r="Y10" s="22"/>
      <c r="Z10" s="22"/>
      <c r="AA10" s="22"/>
      <c r="AB10" s="22"/>
      <c r="AC10" s="22"/>
      <c r="AD10" s="23"/>
      <c r="AE10" s="24" t="str">
        <f>IF(VLOOKUP($E$5,ｿｰｽ!$A$3:$B$12,2)&gt;=1,ﾘｽﾄ!B2,"")</f>
        <v/>
      </c>
      <c r="AF10" s="25"/>
      <c r="AG10" s="25"/>
      <c r="AH10" s="25"/>
      <c r="AI10" s="25"/>
      <c r="AJ10" s="26"/>
      <c r="AK10" s="28" t="str">
        <f>IF(AE10="","",1)</f>
        <v/>
      </c>
      <c r="AL10" s="74" t="str">
        <f>IF(AE10="","",VLOOKUP(AE10,ﾘｽﾄ!$B$1:$D$29,3,FALSE))</f>
        <v/>
      </c>
      <c r="AM10" s="75"/>
      <c r="AN10" s="76"/>
      <c r="AO10" s="67" t="str">
        <f t="shared" si="0"/>
        <v/>
      </c>
      <c r="AP10" s="67"/>
      <c r="AQ10" s="67"/>
    </row>
    <row r="11" spans="2:43" x14ac:dyDescent="0.4">
      <c r="W11" s="21" t="str">
        <f>IF(AE11="","",VLOOKUP(AE11,ﾘｽﾄ!$B$1:$D$29,2,FALSE))</f>
        <v/>
      </c>
      <c r="X11" s="22"/>
      <c r="Y11" s="22"/>
      <c r="Z11" s="22"/>
      <c r="AA11" s="22"/>
      <c r="AB11" s="22"/>
      <c r="AC11" s="22"/>
      <c r="AD11" s="23"/>
      <c r="AE11" s="24" t="str">
        <f>IF(VLOOKUP($E$5,ｿｰｽ!$A$3:$B$12,2)&gt;=1,ﾘｽﾄ!B3,"")</f>
        <v/>
      </c>
      <c r="AF11" s="25"/>
      <c r="AG11" s="25"/>
      <c r="AH11" s="25"/>
      <c r="AI11" s="25"/>
      <c r="AJ11" s="26"/>
      <c r="AK11" s="28" t="str">
        <f t="shared" ref="AK11:AK29" si="1">IF(AE11="","",1)</f>
        <v/>
      </c>
      <c r="AL11" s="74" t="str">
        <f>IF(AE11="","",VLOOKUP(AE11,ﾘｽﾄ!$B$1:$D$29,3,FALSE))</f>
        <v/>
      </c>
      <c r="AM11" s="75"/>
      <c r="AN11" s="76"/>
      <c r="AO11" s="67" t="str">
        <f t="shared" si="0"/>
        <v/>
      </c>
      <c r="AP11" s="67"/>
      <c r="AQ11" s="67"/>
    </row>
    <row r="12" spans="2:43" x14ac:dyDescent="0.4">
      <c r="B12" t="str">
        <f>IF(E5="","none",$AE$7&amp;VLOOKUP($E$5,ｿｰｽ!$A$2:$B$13,2)&amp;IF($AE$9="","","A"))</f>
        <v>none</v>
      </c>
      <c r="H12"/>
      <c r="I12"/>
      <c r="J12"/>
      <c r="K12"/>
      <c r="L12"/>
      <c r="M12"/>
      <c r="N12"/>
      <c r="O12"/>
      <c r="P12" s="1"/>
      <c r="Q12"/>
      <c r="R12"/>
      <c r="S12"/>
      <c r="T12"/>
      <c r="U12"/>
      <c r="W12" s="21" t="str">
        <f>IF(AE12="","",VLOOKUP(AE12,ﾘｽﾄ!$B$1:$D$29,2,FALSE))</f>
        <v/>
      </c>
      <c r="X12" s="22"/>
      <c r="Y12" s="22"/>
      <c r="Z12" s="22"/>
      <c r="AA12" s="22"/>
      <c r="AB12" s="22"/>
      <c r="AC12" s="22"/>
      <c r="AD12" s="23"/>
      <c r="AE12" s="24" t="str">
        <f>IF(VLOOKUP($E$5,ｿｰｽ!$A$3:$B$12,2)&gt;=1,ﾘｽﾄ!B4,"")</f>
        <v/>
      </c>
      <c r="AF12" s="25"/>
      <c r="AG12" s="25"/>
      <c r="AH12" s="25"/>
      <c r="AI12" s="25"/>
      <c r="AJ12" s="26"/>
      <c r="AK12" s="28" t="str">
        <f t="shared" si="1"/>
        <v/>
      </c>
      <c r="AL12" s="74" t="str">
        <f>IF(AE12="","",VLOOKUP(AE12,ﾘｽﾄ!$B$1:$D$29,3,FALSE))</f>
        <v/>
      </c>
      <c r="AM12" s="75"/>
      <c r="AN12" s="76"/>
      <c r="AO12" s="67" t="str">
        <f t="shared" si="0"/>
        <v/>
      </c>
      <c r="AP12" s="67"/>
      <c r="AQ12" s="67"/>
    </row>
    <row r="13" spans="2:43" ht="19.5" thickBot="1" x14ac:dyDescent="0.45">
      <c r="B13" s="80" t="s">
        <v>114</v>
      </c>
      <c r="C13" s="81"/>
      <c r="D13" s="81"/>
      <c r="E13" s="81"/>
      <c r="F13" s="81"/>
      <c r="G13" s="81"/>
      <c r="H13" s="81"/>
      <c r="I13" s="81"/>
      <c r="J13" s="81"/>
      <c r="K13" s="81"/>
      <c r="L13" s="81"/>
      <c r="M13" s="81"/>
      <c r="N13" s="81"/>
      <c r="O13" s="81"/>
      <c r="P13" s="81"/>
      <c r="Q13" s="81"/>
      <c r="R13" s="81"/>
      <c r="S13" s="81"/>
      <c r="T13" s="82"/>
      <c r="U13" s="9"/>
      <c r="W13" s="21" t="str">
        <f>IF(AE13="","",VLOOKUP(AE13,ﾘｽﾄ!$B$1:$D$29,2,FALSE))</f>
        <v/>
      </c>
      <c r="X13" s="22"/>
      <c r="Y13" s="22"/>
      <c r="Z13" s="22"/>
      <c r="AA13" s="22"/>
      <c r="AB13" s="22"/>
      <c r="AC13" s="22"/>
      <c r="AD13" s="23"/>
      <c r="AE13" s="24" t="str">
        <f>IF(VLOOKUP($E$5,ｿｰｽ!$A$3:$B$12,2)&gt;=1,ﾘｽﾄ!B5,"")</f>
        <v/>
      </c>
      <c r="AF13" s="25"/>
      <c r="AG13" s="25"/>
      <c r="AH13" s="25"/>
      <c r="AI13" s="25"/>
      <c r="AJ13" s="26"/>
      <c r="AK13" s="28" t="str">
        <f t="shared" si="1"/>
        <v/>
      </c>
      <c r="AL13" s="74" t="str">
        <f>IF(AE13="","",VLOOKUP(AE13,ﾘｽﾄ!$B$1:$D$29,3,FALSE))</f>
        <v/>
      </c>
      <c r="AM13" s="75"/>
      <c r="AN13" s="76"/>
      <c r="AO13" s="67" t="str">
        <f t="shared" si="0"/>
        <v/>
      </c>
      <c r="AP13" s="67"/>
      <c r="AQ13" s="67"/>
    </row>
    <row r="14" spans="2:43" ht="19.5" thickTop="1" x14ac:dyDescent="0.4">
      <c r="B14" s="9"/>
      <c r="H14"/>
      <c r="I14"/>
      <c r="J14"/>
      <c r="K14"/>
      <c r="L14"/>
      <c r="M14"/>
      <c r="N14"/>
      <c r="O14"/>
      <c r="P14"/>
      <c r="Q14"/>
      <c r="R14"/>
      <c r="S14"/>
      <c r="T14"/>
      <c r="U14" s="9"/>
      <c r="W14" s="21" t="str">
        <f>IF(AE14="","",VLOOKUP(AE14,ﾘｽﾄ!$B$1:$D$29,2,FALSE))</f>
        <v/>
      </c>
      <c r="X14" s="22"/>
      <c r="Y14" s="22"/>
      <c r="Z14" s="22"/>
      <c r="AA14" s="22"/>
      <c r="AB14" s="22"/>
      <c r="AC14" s="22"/>
      <c r="AD14" s="23"/>
      <c r="AE14" s="24" t="str">
        <f>IF(VLOOKUP($E$5,ｿｰｽ!$A$3:$B$12,2)&gt;=2,ﾘｽﾄ!B6,"")</f>
        <v/>
      </c>
      <c r="AF14" s="25"/>
      <c r="AG14" s="25"/>
      <c r="AH14" s="25"/>
      <c r="AI14" s="25"/>
      <c r="AJ14" s="26"/>
      <c r="AK14" s="28" t="str">
        <f t="shared" si="1"/>
        <v/>
      </c>
      <c r="AL14" s="74" t="str">
        <f>IF(AE14="","",VLOOKUP(AE14,ﾘｽﾄ!$B$1:$D$29,3,FALSE))</f>
        <v/>
      </c>
      <c r="AM14" s="75"/>
      <c r="AN14" s="76"/>
      <c r="AO14" s="67" t="str">
        <f t="shared" si="0"/>
        <v/>
      </c>
      <c r="AP14" s="67"/>
      <c r="AQ14" s="67"/>
    </row>
    <row r="15" spans="2:43" x14ac:dyDescent="0.4">
      <c r="B15" s="9"/>
      <c r="H15"/>
      <c r="I15"/>
      <c r="J15"/>
      <c r="K15"/>
      <c r="L15"/>
      <c r="M15"/>
      <c r="N15"/>
      <c r="O15"/>
      <c r="P15"/>
      <c r="Q15"/>
      <c r="R15"/>
      <c r="S15"/>
      <c r="T15"/>
      <c r="U15" s="9"/>
      <c r="W15" s="21" t="str">
        <f>IF(AE15="","",VLOOKUP(AE15,ﾘｽﾄ!$B$1:$D$29,2,FALSE))</f>
        <v/>
      </c>
      <c r="X15" s="22"/>
      <c r="Y15" s="22"/>
      <c r="Z15" s="22"/>
      <c r="AA15" s="22"/>
      <c r="AB15" s="22"/>
      <c r="AC15" s="22"/>
      <c r="AD15" s="23"/>
      <c r="AE15" s="24" t="str">
        <f>IF(VLOOKUP($E$5,ｿｰｽ!$A$3:$B$12,2)&gt;=2,ﾘｽﾄ!B7,"")</f>
        <v/>
      </c>
      <c r="AF15" s="25"/>
      <c r="AG15" s="25"/>
      <c r="AH15" s="25"/>
      <c r="AI15" s="25"/>
      <c r="AJ15" s="26"/>
      <c r="AK15" s="28" t="str">
        <f t="shared" si="1"/>
        <v/>
      </c>
      <c r="AL15" s="74" t="str">
        <f>IF(AE15="","",VLOOKUP(AE15,ﾘｽﾄ!$B$1:$D$29,3,FALSE))</f>
        <v/>
      </c>
      <c r="AM15" s="75"/>
      <c r="AN15" s="76"/>
      <c r="AO15" s="67" t="str">
        <f t="shared" si="0"/>
        <v/>
      </c>
      <c r="AP15" s="67"/>
      <c r="AQ15" s="67"/>
    </row>
    <row r="16" spans="2:43" x14ac:dyDescent="0.4">
      <c r="B16" s="9"/>
      <c r="H16"/>
      <c r="I16"/>
      <c r="J16"/>
      <c r="K16"/>
      <c r="L16"/>
      <c r="M16"/>
      <c r="N16"/>
      <c r="O16"/>
      <c r="P16"/>
      <c r="Q16"/>
      <c r="R16"/>
      <c r="S16"/>
      <c r="T16"/>
      <c r="U16" s="9"/>
      <c r="W16" s="21" t="str">
        <f>IF(AE16="","",VLOOKUP(AE16,ﾘｽﾄ!$B$1:$D$29,2,FALSE))</f>
        <v/>
      </c>
      <c r="X16" s="22"/>
      <c r="Y16" s="22"/>
      <c r="Z16" s="22"/>
      <c r="AA16" s="22"/>
      <c r="AB16" s="22"/>
      <c r="AC16" s="22"/>
      <c r="AD16" s="23"/>
      <c r="AE16" s="24" t="str">
        <f>IF(VLOOKUP($E$5,ｿｰｽ!$A$3:$B$12,2)&gt;=3,ﾘｽﾄ!B8,"")</f>
        <v/>
      </c>
      <c r="AF16" s="25"/>
      <c r="AG16" s="25"/>
      <c r="AH16" s="25"/>
      <c r="AI16" s="25"/>
      <c r="AJ16" s="26"/>
      <c r="AK16" s="28" t="str">
        <f t="shared" si="1"/>
        <v/>
      </c>
      <c r="AL16" s="74" t="str">
        <f>IF(AE16="","",VLOOKUP(AE16,ﾘｽﾄ!$B$1:$D$29,3,FALSE))</f>
        <v/>
      </c>
      <c r="AM16" s="75"/>
      <c r="AN16" s="76"/>
      <c r="AO16" s="67" t="str">
        <f t="shared" si="0"/>
        <v/>
      </c>
      <c r="AP16" s="67"/>
      <c r="AQ16" s="67"/>
    </row>
    <row r="17" spans="2:43" x14ac:dyDescent="0.4">
      <c r="B17" s="9"/>
      <c r="H17"/>
      <c r="I17"/>
      <c r="J17"/>
      <c r="K17"/>
      <c r="L17"/>
      <c r="M17"/>
      <c r="N17"/>
      <c r="O17"/>
      <c r="P17"/>
      <c r="Q17"/>
      <c r="R17"/>
      <c r="S17"/>
      <c r="T17"/>
      <c r="U17" s="9"/>
      <c r="W17" s="21" t="str">
        <f>IF(AE17="","",VLOOKUP(AE17,ﾘｽﾄ!$B$1:$D$29,2,FALSE))</f>
        <v/>
      </c>
      <c r="X17" s="22"/>
      <c r="Y17" s="22"/>
      <c r="Z17" s="22"/>
      <c r="AA17" s="22"/>
      <c r="AB17" s="22"/>
      <c r="AC17" s="22"/>
      <c r="AD17" s="23"/>
      <c r="AE17" s="24" t="str">
        <f>IF(VLOOKUP($E$5,ｿｰｽ!$A$3:$B$12,2)&gt;=3,ﾘｽﾄ!B9,"")</f>
        <v/>
      </c>
      <c r="AF17" s="25"/>
      <c r="AG17" s="25"/>
      <c r="AH17" s="25"/>
      <c r="AI17" s="25"/>
      <c r="AJ17" s="26"/>
      <c r="AK17" s="28" t="str">
        <f t="shared" si="1"/>
        <v/>
      </c>
      <c r="AL17" s="74" t="str">
        <f>IF(AE17="","",VLOOKUP(AE17,ﾘｽﾄ!$B$1:$D$29,3,FALSE))</f>
        <v/>
      </c>
      <c r="AM17" s="75"/>
      <c r="AN17" s="76"/>
      <c r="AO17" s="67" t="str">
        <f t="shared" si="0"/>
        <v/>
      </c>
      <c r="AP17" s="67"/>
      <c r="AQ17" s="67"/>
    </row>
    <row r="18" spans="2:43" x14ac:dyDescent="0.4">
      <c r="B18" s="9"/>
      <c r="H18"/>
      <c r="I18"/>
      <c r="J18"/>
      <c r="K18"/>
      <c r="L18"/>
      <c r="M18"/>
      <c r="N18"/>
      <c r="O18"/>
      <c r="P18"/>
      <c r="Q18"/>
      <c r="R18"/>
      <c r="S18"/>
      <c r="T18"/>
      <c r="U18" s="9"/>
      <c r="W18" s="21" t="str">
        <f>IF(AE18="","",VLOOKUP(AE18,ﾘｽﾄ!$B$1:$D$29,2,FALSE))</f>
        <v/>
      </c>
      <c r="X18" s="22"/>
      <c r="Y18" s="22"/>
      <c r="Z18" s="22"/>
      <c r="AA18" s="22"/>
      <c r="AB18" s="22"/>
      <c r="AC18" s="22"/>
      <c r="AD18" s="23"/>
      <c r="AE18" s="24" t="str">
        <f>IF(VLOOKUP($E$5,ｿｰｽ!$A$3:$B$12,2)&gt;=4,ﾘｽﾄ!B10,"")</f>
        <v/>
      </c>
      <c r="AF18" s="25"/>
      <c r="AG18" s="25"/>
      <c r="AH18" s="25"/>
      <c r="AI18" s="25"/>
      <c r="AJ18" s="26"/>
      <c r="AK18" s="28" t="str">
        <f t="shared" si="1"/>
        <v/>
      </c>
      <c r="AL18" s="74" t="str">
        <f>IF(AE18="","",VLOOKUP(AE18,ﾘｽﾄ!$B$1:$D$29,3,FALSE))</f>
        <v/>
      </c>
      <c r="AM18" s="75"/>
      <c r="AN18" s="76"/>
      <c r="AO18" s="67" t="str">
        <f t="shared" si="0"/>
        <v/>
      </c>
      <c r="AP18" s="67"/>
      <c r="AQ18" s="67"/>
    </row>
    <row r="19" spans="2:43" x14ac:dyDescent="0.4">
      <c r="B19" s="9"/>
      <c r="H19"/>
      <c r="I19"/>
      <c r="J19"/>
      <c r="K19"/>
      <c r="L19"/>
      <c r="M19"/>
      <c r="N19"/>
      <c r="O19"/>
      <c r="P19"/>
      <c r="Q19"/>
      <c r="R19"/>
      <c r="S19"/>
      <c r="T19"/>
      <c r="U19" s="9"/>
      <c r="W19" s="21" t="str">
        <f>IF(AE19="","",VLOOKUP(AE19,ﾘｽﾄ!$B$1:$D$29,2,FALSE))</f>
        <v/>
      </c>
      <c r="X19" s="22"/>
      <c r="Y19" s="22"/>
      <c r="Z19" s="22"/>
      <c r="AA19" s="22"/>
      <c r="AB19" s="22"/>
      <c r="AC19" s="22"/>
      <c r="AD19" s="23"/>
      <c r="AE19" s="24" t="str">
        <f>IF(VLOOKUP($E$5,ｿｰｽ!$A$3:$B$12,2)&gt;=4,ﾘｽﾄ!B11,"")</f>
        <v/>
      </c>
      <c r="AF19" s="25"/>
      <c r="AG19" s="25"/>
      <c r="AH19" s="25"/>
      <c r="AI19" s="25"/>
      <c r="AJ19" s="26"/>
      <c r="AK19" s="28" t="str">
        <f t="shared" si="1"/>
        <v/>
      </c>
      <c r="AL19" s="74" t="str">
        <f>IF(AE19="","",VLOOKUP(AE19,ﾘｽﾄ!$B$1:$D$29,3,FALSE))</f>
        <v/>
      </c>
      <c r="AM19" s="75"/>
      <c r="AN19" s="76"/>
      <c r="AO19" s="67" t="str">
        <f t="shared" si="0"/>
        <v/>
      </c>
      <c r="AP19" s="67"/>
      <c r="AQ19" s="67"/>
    </row>
    <row r="20" spans="2:43" x14ac:dyDescent="0.4">
      <c r="B20" s="9"/>
      <c r="H20"/>
      <c r="I20"/>
      <c r="J20"/>
      <c r="K20"/>
      <c r="L20"/>
      <c r="M20"/>
      <c r="N20"/>
      <c r="O20"/>
      <c r="P20"/>
      <c r="Q20"/>
      <c r="R20"/>
      <c r="S20"/>
      <c r="T20"/>
      <c r="U20" s="9"/>
      <c r="W20" s="21" t="str">
        <f>IF(AE20="","",VLOOKUP(AE20,ﾘｽﾄ!$B$1:$D$29,2,FALSE))</f>
        <v/>
      </c>
      <c r="X20" s="22"/>
      <c r="Y20" s="22"/>
      <c r="Z20" s="22"/>
      <c r="AA20" s="22"/>
      <c r="AB20" s="22"/>
      <c r="AC20" s="22"/>
      <c r="AD20" s="23"/>
      <c r="AE20" s="24" t="str">
        <f>IF(VLOOKUP($E$5,ｿｰｽ!$A$3:$B$12,2)&gt;=5,ﾘｽﾄ!B12,"")</f>
        <v/>
      </c>
      <c r="AF20" s="25"/>
      <c r="AG20" s="25"/>
      <c r="AH20" s="25"/>
      <c r="AI20" s="25"/>
      <c r="AJ20" s="26"/>
      <c r="AK20" s="28" t="str">
        <f t="shared" si="1"/>
        <v/>
      </c>
      <c r="AL20" s="74" t="str">
        <f>IF(AE20="","",VLOOKUP(AE20,ﾘｽﾄ!$B$1:$D$29,3,FALSE))</f>
        <v/>
      </c>
      <c r="AM20" s="75"/>
      <c r="AN20" s="76"/>
      <c r="AO20" s="67" t="str">
        <f t="shared" si="0"/>
        <v/>
      </c>
      <c r="AP20" s="67"/>
      <c r="AQ20" s="67"/>
    </row>
    <row r="21" spans="2:43" x14ac:dyDescent="0.4">
      <c r="B21" s="9"/>
      <c r="H21"/>
      <c r="I21"/>
      <c r="J21"/>
      <c r="K21"/>
      <c r="L21"/>
      <c r="M21"/>
      <c r="N21"/>
      <c r="O21"/>
      <c r="P21"/>
      <c r="Q21"/>
      <c r="R21"/>
      <c r="S21"/>
      <c r="T21"/>
      <c r="U21" s="9"/>
      <c r="W21" s="21" t="str">
        <f>IF(AE21="","",VLOOKUP(AE21,ﾘｽﾄ!$B$1:$D$29,2,FALSE))</f>
        <v/>
      </c>
      <c r="X21" s="22"/>
      <c r="Y21" s="22"/>
      <c r="Z21" s="22"/>
      <c r="AA21" s="22"/>
      <c r="AB21" s="22"/>
      <c r="AC21" s="22"/>
      <c r="AD21" s="23"/>
      <c r="AE21" s="24" t="str">
        <f>IF(VLOOKUP($E$5,ｿｰｽ!$A$3:$B$12,2)&gt;=5,ﾘｽﾄ!B13,"")</f>
        <v/>
      </c>
      <c r="AF21" s="25"/>
      <c r="AG21" s="25"/>
      <c r="AH21" s="25"/>
      <c r="AI21" s="25"/>
      <c r="AJ21" s="26"/>
      <c r="AK21" s="28" t="str">
        <f t="shared" si="1"/>
        <v/>
      </c>
      <c r="AL21" s="74" t="str">
        <f>IF(AE21="","",VLOOKUP(AE21,ﾘｽﾄ!$B$1:$D$29,3,FALSE))</f>
        <v/>
      </c>
      <c r="AM21" s="75"/>
      <c r="AN21" s="76"/>
      <c r="AO21" s="67" t="str">
        <f t="shared" si="0"/>
        <v/>
      </c>
      <c r="AP21" s="67"/>
      <c r="AQ21" s="67"/>
    </row>
    <row r="22" spans="2:43" x14ac:dyDescent="0.4">
      <c r="B22" s="9"/>
      <c r="H22"/>
      <c r="I22"/>
      <c r="J22"/>
      <c r="K22"/>
      <c r="L22"/>
      <c r="M22"/>
      <c r="N22"/>
      <c r="O22"/>
      <c r="P22"/>
      <c r="Q22"/>
      <c r="R22"/>
      <c r="S22"/>
      <c r="T22"/>
      <c r="U22" s="9"/>
      <c r="W22" s="21" t="str">
        <f>IF(AE22="","",VLOOKUP(AE22,ﾘｽﾄ!$B$1:$D$29,2,FALSE))</f>
        <v/>
      </c>
      <c r="X22" s="22"/>
      <c r="Y22" s="22"/>
      <c r="Z22" s="22"/>
      <c r="AA22" s="22"/>
      <c r="AB22" s="22"/>
      <c r="AC22" s="22"/>
      <c r="AD22" s="23"/>
      <c r="AE22" s="24" t="str">
        <f>IF(VLOOKUP($E$5,ｿｰｽ!$A$3:$B$12,2)&gt;=5,ﾘｽﾄ!B14,"")</f>
        <v/>
      </c>
      <c r="AF22" s="25"/>
      <c r="AG22" s="25"/>
      <c r="AH22" s="25"/>
      <c r="AI22" s="25"/>
      <c r="AJ22" s="26"/>
      <c r="AK22" s="28" t="str">
        <f t="shared" si="1"/>
        <v/>
      </c>
      <c r="AL22" s="74" t="str">
        <f>IF(AE22="","",VLOOKUP(AE22,ﾘｽﾄ!$B$1:$D$29,3,FALSE))</f>
        <v/>
      </c>
      <c r="AM22" s="75"/>
      <c r="AN22" s="76"/>
      <c r="AO22" s="67" t="str">
        <f t="shared" si="0"/>
        <v/>
      </c>
      <c r="AP22" s="67"/>
      <c r="AQ22" s="67"/>
    </row>
    <row r="23" spans="2:43" x14ac:dyDescent="0.4">
      <c r="B23" s="9"/>
      <c r="H23"/>
      <c r="I23"/>
      <c r="J23"/>
      <c r="K23"/>
      <c r="L23"/>
      <c r="M23"/>
      <c r="N23"/>
      <c r="O23"/>
      <c r="P23"/>
      <c r="Q23"/>
      <c r="R23"/>
      <c r="S23"/>
      <c r="T23"/>
      <c r="U23" s="9"/>
      <c r="W23" s="21" t="str">
        <f>IF(AE23="","",VLOOKUP(AE23,ﾘｽﾄ!$B$1:$D$29,2,FALSE))</f>
        <v/>
      </c>
      <c r="X23" s="22"/>
      <c r="Y23" s="22"/>
      <c r="Z23" s="22"/>
      <c r="AA23" s="22"/>
      <c r="AB23" s="22"/>
      <c r="AC23" s="22"/>
      <c r="AD23" s="23"/>
      <c r="AE23" s="24" t="str">
        <f>IF(VLOOKUP($E$5,ｿｰｽ!$A$3:$B$12,2)&gt;=5,ﾘｽﾄ!B15,"")</f>
        <v/>
      </c>
      <c r="AF23" s="25"/>
      <c r="AG23" s="25"/>
      <c r="AH23" s="25"/>
      <c r="AI23" s="25"/>
      <c r="AJ23" s="26"/>
      <c r="AK23" s="28" t="str">
        <f t="shared" si="1"/>
        <v/>
      </c>
      <c r="AL23" s="74" t="str">
        <f>IF(AE23="","",VLOOKUP(AE23,ﾘｽﾄ!$B$1:$D$29,3,FALSE))</f>
        <v/>
      </c>
      <c r="AM23" s="75"/>
      <c r="AN23" s="76"/>
      <c r="AO23" s="67" t="str">
        <f t="shared" si="0"/>
        <v/>
      </c>
      <c r="AP23" s="67"/>
      <c r="AQ23" s="67"/>
    </row>
    <row r="24" spans="2:43" x14ac:dyDescent="0.4">
      <c r="B24" s="9"/>
      <c r="H24"/>
      <c r="I24"/>
      <c r="J24"/>
      <c r="K24"/>
      <c r="L24"/>
      <c r="M24"/>
      <c r="N24"/>
      <c r="O24"/>
      <c r="P24"/>
      <c r="Q24"/>
      <c r="R24"/>
      <c r="S24"/>
      <c r="T24"/>
      <c r="U24" s="9"/>
      <c r="W24" s="21" t="str">
        <f>IF(AE24="","",VLOOKUP(AE24,ﾘｽﾄ!$B$1:$D$29,2,FALSE))</f>
        <v/>
      </c>
      <c r="X24" s="22"/>
      <c r="Y24" s="22"/>
      <c r="Z24" s="22"/>
      <c r="AA24" s="22"/>
      <c r="AB24" s="22"/>
      <c r="AC24" s="22"/>
      <c r="AD24" s="23"/>
      <c r="AE24" s="24" t="str">
        <f>IF(VLOOKUP($E$5,ｿｰｽ!$A$3:$B$12,2)&gt;=6,ﾘｽﾄ!B16,"")</f>
        <v/>
      </c>
      <c r="AF24" s="25"/>
      <c r="AG24" s="25"/>
      <c r="AH24" s="25"/>
      <c r="AI24" s="25"/>
      <c r="AJ24" s="26"/>
      <c r="AK24" s="28" t="str">
        <f t="shared" si="1"/>
        <v/>
      </c>
      <c r="AL24" s="74" t="str">
        <f>IF(AE24="","",VLOOKUP(AE24,ﾘｽﾄ!$B$1:$D$29,3,FALSE))</f>
        <v/>
      </c>
      <c r="AM24" s="75"/>
      <c r="AN24" s="76"/>
      <c r="AO24" s="67" t="str">
        <f t="shared" si="0"/>
        <v/>
      </c>
      <c r="AP24" s="67"/>
      <c r="AQ24" s="67"/>
    </row>
    <row r="25" spans="2:43" x14ac:dyDescent="0.4">
      <c r="B25" s="9"/>
      <c r="H25"/>
      <c r="I25"/>
      <c r="J25"/>
      <c r="K25"/>
      <c r="L25"/>
      <c r="M25"/>
      <c r="N25"/>
      <c r="O25"/>
      <c r="P25"/>
      <c r="Q25"/>
      <c r="R25"/>
      <c r="S25"/>
      <c r="T25"/>
      <c r="U25" s="9"/>
      <c r="W25" s="21" t="str">
        <f>IF(AE25="","",VLOOKUP(AE25,ﾘｽﾄ!$B$1:$D$29,2,FALSE))</f>
        <v/>
      </c>
      <c r="X25" s="22"/>
      <c r="Y25" s="22"/>
      <c r="Z25" s="22"/>
      <c r="AA25" s="22"/>
      <c r="AB25" s="22"/>
      <c r="AC25" s="22"/>
      <c r="AD25" s="23"/>
      <c r="AE25" s="24" t="str">
        <f>IF(VLOOKUP($E$5,ｿｰｽ!$A$3:$B$12,2)&gt;=6,ﾘｽﾄ!B17,"")</f>
        <v/>
      </c>
      <c r="AF25" s="25"/>
      <c r="AG25" s="25"/>
      <c r="AH25" s="25"/>
      <c r="AI25" s="25"/>
      <c r="AJ25" s="26"/>
      <c r="AK25" s="28" t="str">
        <f t="shared" si="1"/>
        <v/>
      </c>
      <c r="AL25" s="74" t="str">
        <f>IF(AE25="","",VLOOKUP(AE25,ﾘｽﾄ!$B$1:$D$29,3,FALSE))</f>
        <v/>
      </c>
      <c r="AM25" s="75"/>
      <c r="AN25" s="76"/>
      <c r="AO25" s="67" t="str">
        <f t="shared" si="0"/>
        <v/>
      </c>
      <c r="AP25" s="67"/>
      <c r="AQ25" s="67"/>
    </row>
    <row r="26" spans="2:43" x14ac:dyDescent="0.4">
      <c r="B26" s="9"/>
      <c r="H26"/>
      <c r="I26"/>
      <c r="J26"/>
      <c r="K26"/>
      <c r="L26"/>
      <c r="M26"/>
      <c r="N26"/>
      <c r="O26"/>
      <c r="P26"/>
      <c r="Q26"/>
      <c r="R26"/>
      <c r="S26"/>
      <c r="T26"/>
      <c r="U26" s="9"/>
      <c r="W26" s="21" t="str">
        <f>IF(AE26="","",VLOOKUP(AE26,ﾘｽﾄ!$B$1:$D$29,2,FALSE))</f>
        <v/>
      </c>
      <c r="X26" s="22"/>
      <c r="Y26" s="22"/>
      <c r="Z26" s="22"/>
      <c r="AA26" s="22"/>
      <c r="AB26" s="22"/>
      <c r="AC26" s="22"/>
      <c r="AD26" s="23"/>
      <c r="AE26" s="24" t="str">
        <f>IF(VLOOKUP($E$5,ｿｰｽ!$A$3:$B$12,2)&gt;=7,ﾘｽﾄ!B18,"")</f>
        <v/>
      </c>
      <c r="AF26" s="25"/>
      <c r="AG26" s="25"/>
      <c r="AH26" s="25"/>
      <c r="AI26" s="25"/>
      <c r="AJ26" s="26"/>
      <c r="AK26" s="28" t="str">
        <f t="shared" si="1"/>
        <v/>
      </c>
      <c r="AL26" s="74" t="str">
        <f>IF(AE26="","",VLOOKUP(AE26,ﾘｽﾄ!$B$1:$D$29,3,FALSE))</f>
        <v/>
      </c>
      <c r="AM26" s="75"/>
      <c r="AN26" s="76"/>
      <c r="AO26" s="67" t="str">
        <f t="shared" si="0"/>
        <v/>
      </c>
      <c r="AP26" s="67"/>
      <c r="AQ26" s="67"/>
    </row>
    <row r="27" spans="2:43" x14ac:dyDescent="0.4">
      <c r="B27" s="9"/>
      <c r="H27"/>
      <c r="I27"/>
      <c r="J27"/>
      <c r="K27"/>
      <c r="L27"/>
      <c r="M27"/>
      <c r="N27"/>
      <c r="O27"/>
      <c r="P27"/>
      <c r="Q27"/>
      <c r="R27"/>
      <c r="S27"/>
      <c r="T27"/>
      <c r="U27" s="9"/>
      <c r="W27" s="21" t="str">
        <f>IF(AE27="","",VLOOKUP(AE27,ﾘｽﾄ!$B$1:$D$29,2,FALSE))</f>
        <v/>
      </c>
      <c r="X27" s="22"/>
      <c r="Y27" s="22"/>
      <c r="Z27" s="22"/>
      <c r="AA27" s="22"/>
      <c r="AB27" s="22"/>
      <c r="AC27" s="22"/>
      <c r="AD27" s="23"/>
      <c r="AE27" s="24" t="str">
        <f>IF(VLOOKUP($E$5,ｿｰｽ!$A$3:$B$12,2)&gt;=7,ﾘｽﾄ!B19,"")</f>
        <v/>
      </c>
      <c r="AF27" s="25"/>
      <c r="AG27" s="25"/>
      <c r="AH27" s="25"/>
      <c r="AI27" s="25"/>
      <c r="AJ27" s="26"/>
      <c r="AK27" s="28" t="str">
        <f t="shared" si="1"/>
        <v/>
      </c>
      <c r="AL27" s="74" t="str">
        <f>IF(AE27="","",VLOOKUP(AE27,ﾘｽﾄ!$B$1:$D$29,3,FALSE))</f>
        <v/>
      </c>
      <c r="AM27" s="75"/>
      <c r="AN27" s="76"/>
      <c r="AO27" s="67" t="str">
        <f t="shared" si="0"/>
        <v/>
      </c>
      <c r="AP27" s="67"/>
      <c r="AQ27" s="67"/>
    </row>
    <row r="28" spans="2:43" x14ac:dyDescent="0.4">
      <c r="B28" s="9"/>
      <c r="H28"/>
      <c r="I28"/>
      <c r="J28"/>
      <c r="K28"/>
      <c r="L28"/>
      <c r="M28"/>
      <c r="N28"/>
      <c r="O28"/>
      <c r="P28"/>
      <c r="Q28"/>
      <c r="R28"/>
      <c r="S28"/>
      <c r="T28"/>
      <c r="U28" s="9"/>
      <c r="W28" s="21" t="str">
        <f>IF(AE28="","",VLOOKUP(AE28,ﾘｽﾄ!$B$1:$D$29,2,FALSE))</f>
        <v/>
      </c>
      <c r="X28" s="22"/>
      <c r="Y28" s="22"/>
      <c r="Z28" s="22"/>
      <c r="AA28" s="22"/>
      <c r="AB28" s="22"/>
      <c r="AC28" s="22"/>
      <c r="AD28" s="23"/>
      <c r="AE28" s="24" t="str">
        <f>IF(VLOOKUP($E$5,ｿｰｽ!$A$3:$B$12,2)&gt;=8,ﾘｽﾄ!B20,"")</f>
        <v/>
      </c>
      <c r="AF28" s="25"/>
      <c r="AG28" s="25"/>
      <c r="AH28" s="25"/>
      <c r="AI28" s="25"/>
      <c r="AJ28" s="26"/>
      <c r="AK28" s="28" t="str">
        <f t="shared" si="1"/>
        <v/>
      </c>
      <c r="AL28" s="74" t="str">
        <f>IF(AE28="","",VLOOKUP(AE28,ﾘｽﾄ!$B$1:$D$29,3,FALSE))</f>
        <v/>
      </c>
      <c r="AM28" s="75"/>
      <c r="AN28" s="76"/>
      <c r="AO28" s="67" t="str">
        <f t="shared" si="0"/>
        <v/>
      </c>
      <c r="AP28" s="67"/>
      <c r="AQ28" s="67"/>
    </row>
    <row r="29" spans="2:43" ht="19.5" thickBot="1" x14ac:dyDescent="0.45">
      <c r="B29" s="30"/>
      <c r="C29" s="31"/>
      <c r="D29" s="31"/>
      <c r="E29" s="31"/>
      <c r="F29" s="31"/>
      <c r="G29" s="31"/>
      <c r="H29" s="31"/>
      <c r="I29" s="31"/>
      <c r="J29" s="31"/>
      <c r="K29" s="31"/>
      <c r="L29" s="31"/>
      <c r="M29" s="31"/>
      <c r="N29" s="31"/>
      <c r="O29" s="31"/>
      <c r="P29" s="31"/>
      <c r="Q29" s="31"/>
      <c r="R29" s="31"/>
      <c r="S29" s="31"/>
      <c r="T29" s="31"/>
      <c r="U29" s="9"/>
      <c r="W29" s="21" t="str">
        <f>IF(AE29="","",VLOOKUP(AE29,ﾘｽﾄ!$B$1:$D$29,2,FALSE))</f>
        <v/>
      </c>
      <c r="X29" s="22"/>
      <c r="Y29" s="22"/>
      <c r="Z29" s="22"/>
      <c r="AA29" s="22"/>
      <c r="AB29" s="22"/>
      <c r="AC29" s="22"/>
      <c r="AD29" s="23"/>
      <c r="AE29" s="24" t="str">
        <f>IF(VLOOKUP($E$5,ｿｰｽ!$A$3:$B$12,2)&gt;=8,ﾘｽﾄ!B21,"")</f>
        <v/>
      </c>
      <c r="AF29" s="25"/>
      <c r="AG29" s="25"/>
      <c r="AH29" s="25"/>
      <c r="AI29" s="25"/>
      <c r="AJ29" s="26"/>
      <c r="AK29" s="28" t="str">
        <f t="shared" si="1"/>
        <v/>
      </c>
      <c r="AL29" s="95" t="str">
        <f>IF(AE29="","",VLOOKUP(AE29,ﾘｽﾄ!$B$1:$D$29,3,FALSE))</f>
        <v/>
      </c>
      <c r="AM29" s="96"/>
      <c r="AN29" s="97"/>
      <c r="AO29" s="68" t="str">
        <f t="shared" si="0"/>
        <v/>
      </c>
      <c r="AP29" s="68"/>
      <c r="AQ29" s="68"/>
    </row>
    <row r="30" spans="2:43" ht="19.5" thickBot="1" x14ac:dyDescent="0.45">
      <c r="B30" s="10" t="s">
        <v>115</v>
      </c>
      <c r="E30" s="10" t="str">
        <f>IF(B12="none","",VLOOKUP(B12,構成図DB!A:E,5,FALSE))</f>
        <v/>
      </c>
      <c r="H30" t="str">
        <f>"※システムマージン3dB差引後"&amp;IF(AE7="DN6710E","、eFEC I.7有効時","")</f>
        <v>※システムマージン3dB差引後</v>
      </c>
      <c r="I30"/>
      <c r="J30"/>
      <c r="K30"/>
      <c r="L30"/>
      <c r="M30"/>
      <c r="N30"/>
      <c r="O30"/>
      <c r="P30" s="29"/>
      <c r="Q30"/>
      <c r="R30"/>
      <c r="S30"/>
      <c r="T30"/>
      <c r="U30"/>
      <c r="W30" t="s">
        <v>78</v>
      </c>
      <c r="AK30" s="29"/>
      <c r="AL30" s="83" t="s">
        <v>76</v>
      </c>
      <c r="AM30" s="84"/>
      <c r="AN30" s="85"/>
      <c r="AO30" s="69">
        <f>SUM(AO6:AO29)</f>
        <v>0</v>
      </c>
      <c r="AP30" s="69"/>
      <c r="AQ30" s="70"/>
    </row>
    <row r="31" spans="2:43" x14ac:dyDescent="0.4">
      <c r="B31" s="10" t="s">
        <v>116</v>
      </c>
      <c r="E31" s="10" t="str">
        <f>IF(B12="none","",VLOOKUP(B12,構成図DB!A:C,3,FALSE))</f>
        <v/>
      </c>
      <c r="H31"/>
      <c r="I31"/>
      <c r="J31"/>
      <c r="K31"/>
      <c r="L31"/>
      <c r="M31"/>
      <c r="N31"/>
      <c r="O31"/>
      <c r="P31" s="29"/>
      <c r="Q31"/>
      <c r="R31"/>
      <c r="S31"/>
      <c r="T31"/>
      <c r="U31"/>
      <c r="W31" t="str">
        <f>IF(E7="","","※"&amp;LEFT(E7,FIND("～",E7)-1)&amp;"km以下の場合はアッテネータなどによる減衰が必要になる場合がございます。")</f>
        <v/>
      </c>
    </row>
    <row r="32" spans="2:43" x14ac:dyDescent="0.4">
      <c r="W32" t="str">
        <f>IF(AE9="","","※DNAMPE-Bの接続部でSC/LCの変換が必要になります。")</f>
        <v/>
      </c>
    </row>
  </sheetData>
  <sheetProtection algorithmName="SHA-512" hashValue="mfLOiwF1yWBlzV0FXXO4X6RNFw9eRmdrrXqqHu6C6OhxwhQKFvQYe9DNYLPQPq4FXZenmEltRkZUe3ZSp2pF7g==" saltValue="eSV6wlNaD+MO2CRt21IC5w==" spinCount="100000" sheet="1" objects="1" scenarios="1"/>
  <protectedRanges>
    <protectedRange sqref="E5:G7" name="範囲1"/>
  </protectedRanges>
  <dataConsolidate/>
  <mergeCells count="61">
    <mergeCell ref="B5:D5"/>
    <mergeCell ref="B6:D6"/>
    <mergeCell ref="B7:D7"/>
    <mergeCell ref="B13:T13"/>
    <mergeCell ref="AL30:AN30"/>
    <mergeCell ref="AE5:AJ5"/>
    <mergeCell ref="W5:AD5"/>
    <mergeCell ref="E5:G5"/>
    <mergeCell ref="E6:G6"/>
    <mergeCell ref="E7:G7"/>
    <mergeCell ref="AL24:AN24"/>
    <mergeCell ref="AL25:AN25"/>
    <mergeCell ref="AL26:AN26"/>
    <mergeCell ref="AL27:AN27"/>
    <mergeCell ref="AL28:AN28"/>
    <mergeCell ref="AL29:AN29"/>
    <mergeCell ref="AL23:AN23"/>
    <mergeCell ref="AL12:AN12"/>
    <mergeCell ref="AL13:AN13"/>
    <mergeCell ref="AL14:AN14"/>
    <mergeCell ref="AL15:AN15"/>
    <mergeCell ref="AL16:AN16"/>
    <mergeCell ref="AL17:AN17"/>
    <mergeCell ref="AL18:AN18"/>
    <mergeCell ref="AL19:AN19"/>
    <mergeCell ref="AL20:AN20"/>
    <mergeCell ref="AL21:AN21"/>
    <mergeCell ref="AL22:AN22"/>
    <mergeCell ref="AO27:AQ27"/>
    <mergeCell ref="AO28:AQ28"/>
    <mergeCell ref="AO29:AQ29"/>
    <mergeCell ref="AO30:AQ30"/>
    <mergeCell ref="AL6:AN6"/>
    <mergeCell ref="AL7:AN7"/>
    <mergeCell ref="AL8:AN8"/>
    <mergeCell ref="AL9:AN9"/>
    <mergeCell ref="AL10:AN10"/>
    <mergeCell ref="AL11:AN11"/>
    <mergeCell ref="AO21:AQ21"/>
    <mergeCell ref="AO22:AQ22"/>
    <mergeCell ref="AO23:AQ23"/>
    <mergeCell ref="AO24:AQ24"/>
    <mergeCell ref="AO25:AQ25"/>
    <mergeCell ref="AO26:AQ26"/>
    <mergeCell ref="AO20:AQ20"/>
    <mergeCell ref="AO9:AQ9"/>
    <mergeCell ref="AO10:AQ10"/>
    <mergeCell ref="AO11:AQ11"/>
    <mergeCell ref="AO12:AQ12"/>
    <mergeCell ref="AO13:AQ13"/>
    <mergeCell ref="AO14:AQ14"/>
    <mergeCell ref="AO15:AQ15"/>
    <mergeCell ref="AO16:AQ16"/>
    <mergeCell ref="AO17:AQ17"/>
    <mergeCell ref="AO18:AQ18"/>
    <mergeCell ref="AO19:AQ19"/>
    <mergeCell ref="AL5:AN5"/>
    <mergeCell ref="AO5:AQ5"/>
    <mergeCell ref="AO6:AQ6"/>
    <mergeCell ref="AO7:AQ7"/>
    <mergeCell ref="AO8:AQ8"/>
  </mergeCells>
  <phoneticPr fontId="2"/>
  <pageMargins left="0.7" right="0.7" top="0.75" bottom="0.75" header="0.3" footer="0.3"/>
  <pageSetup paperSize="9" scale="64" orientation="landscape" r:id="rId1"/>
  <ignoredErrors>
    <ignoredError sqref="AQ3" numberStoredAsText="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8F3E4EE7-FA55-49E2-ADA5-80C2ECC15195}">
          <x14:formula1>
            <xm:f>ｿｰｽ!$A$2:$A$10</xm:f>
          </x14:formula1>
          <xm:sqref>E5:G5</xm:sqref>
        </x14:dataValidation>
        <x14:dataValidation type="list" allowBlank="1" showInputMessage="1" showErrorMessage="1" xr:uid="{9663CD12-3F62-458D-BF31-60EFC5A87508}">
          <x14:formula1>
            <xm:f>ｿｰｽ!$F$2:$F$5</xm:f>
          </x14:formula1>
          <xm:sqref>E6:G6</xm:sqref>
        </x14:dataValidation>
        <x14:dataValidation type="list" allowBlank="1" showInputMessage="1" showErrorMessage="1" xr:uid="{AF786E35-7DC0-4CF3-A87E-A4A2F610D523}">
          <x14:formula1>
            <xm:f>IF(ROUND(VLOOKUP(E5,ｿｰｽ!A2:P13,2,FALSE)/2,0)=0,ｿｰｽ!M2,CHOOSE(ROUND(VLOOKUP(E5,ｿｰｽ!A2:P13,2,FALSE)/2,0),IF(E6="10GBASE-T",ｿｰｽ!G3,ｿｰｽ!G2:G5),IF(E6="10GBASE-T",ｿｰｽ!H3,ｿｰｽ!H2:H5),IF(E6="10GBASE-T",ｿｰｽ!I3,ｿｰｽ!I2:I5),IF(E6="10GBASE-T",ｿｰｽ!I3,ｿｰｽ!I2:I5)))</xm:f>
          </x14:formula1>
          <xm:sqref>E7:G7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BE2F5-10E8-4205-B6DB-8AB250DD0078}">
  <dimension ref="A1:P12"/>
  <sheetViews>
    <sheetView workbookViewId="0">
      <selection activeCell="M10" sqref="M10"/>
    </sheetView>
  </sheetViews>
  <sheetFormatPr defaultRowHeight="18.75" x14ac:dyDescent="0.4"/>
  <cols>
    <col min="1" max="1" width="11" bestFit="1" customWidth="1"/>
    <col min="2" max="2" width="2.5" bestFit="1" customWidth="1"/>
    <col min="3" max="3" width="14.375" hidden="1" customWidth="1"/>
    <col min="4" max="4" width="17.375" hidden="1" customWidth="1"/>
    <col min="5" max="5" width="22.75" hidden="1" customWidth="1"/>
    <col min="6" max="6" width="13.75" hidden="1" customWidth="1"/>
    <col min="7" max="7" width="12.875" hidden="1" customWidth="1"/>
    <col min="8" max="9" width="12.75" hidden="1" customWidth="1"/>
    <col min="10" max="10" width="14.25" hidden="1" customWidth="1"/>
    <col min="11" max="16" width="15" customWidth="1"/>
    <col min="17" max="17" width="14.25" bestFit="1" customWidth="1"/>
  </cols>
  <sheetData>
    <row r="1" spans="1:16" x14ac:dyDescent="0.4">
      <c r="A1" t="s">
        <v>66</v>
      </c>
      <c r="C1" t="s">
        <v>75</v>
      </c>
      <c r="D1" t="s">
        <v>79</v>
      </c>
      <c r="E1" t="s">
        <v>80</v>
      </c>
      <c r="F1" t="s">
        <v>1</v>
      </c>
      <c r="G1" t="s">
        <v>164</v>
      </c>
      <c r="H1" t="s">
        <v>165</v>
      </c>
      <c r="I1" t="s">
        <v>166</v>
      </c>
      <c r="K1" t="s">
        <v>155</v>
      </c>
      <c r="L1" t="s">
        <v>156</v>
      </c>
      <c r="M1" t="s">
        <v>157</v>
      </c>
      <c r="N1" t="s">
        <v>158</v>
      </c>
      <c r="O1" t="s">
        <v>159</v>
      </c>
      <c r="P1" t="s">
        <v>160</v>
      </c>
    </row>
    <row r="3" spans="1:16" x14ac:dyDescent="0.4">
      <c r="A3" t="s">
        <v>67</v>
      </c>
      <c r="B3">
        <v>1</v>
      </c>
      <c r="C3">
        <v>2</v>
      </c>
      <c r="D3">
        <v>2</v>
      </c>
      <c r="E3">
        <v>2</v>
      </c>
      <c r="F3" t="s">
        <v>2</v>
      </c>
      <c r="G3" s="47" t="s">
        <v>132</v>
      </c>
      <c r="H3" s="47" t="s">
        <v>132</v>
      </c>
      <c r="I3" s="47" t="s">
        <v>136</v>
      </c>
      <c r="J3" s="47" t="s">
        <v>161</v>
      </c>
      <c r="K3" s="33" t="s">
        <v>132</v>
      </c>
      <c r="L3" s="38" t="s">
        <v>135</v>
      </c>
      <c r="M3" s="41" t="s">
        <v>141</v>
      </c>
      <c r="N3" s="35" t="s">
        <v>133</v>
      </c>
      <c r="O3" s="38" t="s">
        <v>138</v>
      </c>
      <c r="P3" s="44" t="s">
        <v>147</v>
      </c>
    </row>
    <row r="4" spans="1:16" x14ac:dyDescent="0.4">
      <c r="A4" t="s">
        <v>68</v>
      </c>
      <c r="B4">
        <v>2</v>
      </c>
      <c r="C4">
        <v>4</v>
      </c>
      <c r="D4">
        <v>2</v>
      </c>
      <c r="E4">
        <v>2</v>
      </c>
      <c r="F4" t="s">
        <v>3</v>
      </c>
      <c r="G4" s="48" t="s">
        <v>135</v>
      </c>
      <c r="H4" s="48" t="s">
        <v>135</v>
      </c>
      <c r="I4" s="48" t="s">
        <v>153</v>
      </c>
      <c r="J4" s="48" t="s">
        <v>162</v>
      </c>
      <c r="K4" s="34" t="s">
        <v>132</v>
      </c>
      <c r="L4" s="39" t="s">
        <v>135</v>
      </c>
      <c r="M4" s="42" t="s">
        <v>141</v>
      </c>
      <c r="N4" s="36" t="s">
        <v>133</v>
      </c>
      <c r="O4" s="39" t="s">
        <v>138</v>
      </c>
      <c r="P4" s="45" t="s">
        <v>147</v>
      </c>
    </row>
    <row r="5" spans="1:16" x14ac:dyDescent="0.4">
      <c r="A5" t="s">
        <v>69</v>
      </c>
      <c r="B5">
        <v>3</v>
      </c>
      <c r="C5">
        <v>6</v>
      </c>
      <c r="D5">
        <v>2</v>
      </c>
      <c r="E5">
        <v>2</v>
      </c>
      <c r="F5" t="s">
        <v>4</v>
      </c>
      <c r="G5" s="49" t="s">
        <v>141</v>
      </c>
      <c r="H5" s="49" t="s">
        <v>143</v>
      </c>
      <c r="I5" s="49" t="s">
        <v>154</v>
      </c>
      <c r="J5" s="49" t="s">
        <v>163</v>
      </c>
      <c r="K5" s="34" t="s">
        <v>132</v>
      </c>
      <c r="L5" s="39" t="s">
        <v>135</v>
      </c>
      <c r="M5" s="41" t="s">
        <v>143</v>
      </c>
      <c r="N5" s="36" t="s">
        <v>133</v>
      </c>
      <c r="O5" s="39" t="s">
        <v>138</v>
      </c>
      <c r="P5" s="44" t="s">
        <v>148</v>
      </c>
    </row>
    <row r="6" spans="1:16" x14ac:dyDescent="0.4">
      <c r="A6" t="s">
        <v>70</v>
      </c>
      <c r="B6">
        <v>4</v>
      </c>
      <c r="C6">
        <v>8</v>
      </c>
      <c r="D6">
        <v>2</v>
      </c>
      <c r="E6">
        <v>2</v>
      </c>
      <c r="K6" s="34" t="s">
        <v>132</v>
      </c>
      <c r="L6" s="40" t="s">
        <v>135</v>
      </c>
      <c r="M6" s="42" t="s">
        <v>143</v>
      </c>
      <c r="N6" s="37" t="s">
        <v>133</v>
      </c>
      <c r="O6" s="40" t="s">
        <v>138</v>
      </c>
      <c r="P6" s="45" t="s">
        <v>148</v>
      </c>
    </row>
    <row r="7" spans="1:16" x14ac:dyDescent="0.4">
      <c r="A7" t="s">
        <v>71</v>
      </c>
      <c r="B7">
        <v>5</v>
      </c>
      <c r="C7">
        <v>10</v>
      </c>
      <c r="D7">
        <v>4</v>
      </c>
      <c r="E7">
        <v>2</v>
      </c>
      <c r="K7" s="35" t="s">
        <v>152</v>
      </c>
      <c r="L7" s="38" t="s">
        <v>153</v>
      </c>
      <c r="M7" s="41" t="s">
        <v>154</v>
      </c>
      <c r="N7" s="35" t="s">
        <v>149</v>
      </c>
      <c r="O7" s="38" t="s">
        <v>150</v>
      </c>
      <c r="P7" s="44" t="s">
        <v>151</v>
      </c>
    </row>
    <row r="8" spans="1:16" x14ac:dyDescent="0.4">
      <c r="A8" t="s">
        <v>72</v>
      </c>
      <c r="B8">
        <v>6</v>
      </c>
      <c r="C8">
        <v>12</v>
      </c>
      <c r="D8">
        <v>4</v>
      </c>
      <c r="E8">
        <v>2</v>
      </c>
      <c r="K8" s="36" t="s">
        <v>152</v>
      </c>
      <c r="L8" s="39" t="s">
        <v>153</v>
      </c>
      <c r="M8" s="43" t="s">
        <v>154</v>
      </c>
      <c r="N8" s="36" t="s">
        <v>149</v>
      </c>
      <c r="O8" s="39" t="s">
        <v>150</v>
      </c>
      <c r="P8" s="46" t="s">
        <v>151</v>
      </c>
    </row>
    <row r="9" spans="1:16" x14ac:dyDescent="0.4">
      <c r="A9" t="s">
        <v>73</v>
      </c>
      <c r="B9">
        <v>7</v>
      </c>
      <c r="C9">
        <v>14</v>
      </c>
      <c r="D9">
        <v>4</v>
      </c>
      <c r="E9">
        <v>2</v>
      </c>
      <c r="K9" s="36" t="s">
        <v>152</v>
      </c>
      <c r="L9" s="39" t="s">
        <v>153</v>
      </c>
      <c r="M9" s="43" t="s">
        <v>154</v>
      </c>
      <c r="N9" s="36" t="s">
        <v>149</v>
      </c>
      <c r="O9" s="39" t="s">
        <v>150</v>
      </c>
      <c r="P9" s="46" t="s">
        <v>151</v>
      </c>
    </row>
    <row r="10" spans="1:16" x14ac:dyDescent="0.4">
      <c r="A10" t="s">
        <v>74</v>
      </c>
      <c r="B10">
        <v>8</v>
      </c>
      <c r="C10">
        <v>16</v>
      </c>
      <c r="D10">
        <v>4</v>
      </c>
      <c r="E10">
        <v>2</v>
      </c>
      <c r="K10" s="37" t="s">
        <v>152</v>
      </c>
      <c r="L10" s="40" t="s">
        <v>153</v>
      </c>
      <c r="M10" s="42" t="s">
        <v>154</v>
      </c>
      <c r="N10" s="37" t="s">
        <v>149</v>
      </c>
      <c r="O10" s="40" t="s">
        <v>150</v>
      </c>
      <c r="P10" s="45" t="s">
        <v>151</v>
      </c>
    </row>
    <row r="11" spans="1:16" x14ac:dyDescent="0.4">
      <c r="B11">
        <v>0</v>
      </c>
      <c r="K11" t="s">
        <v>161</v>
      </c>
      <c r="L11" t="s">
        <v>162</v>
      </c>
      <c r="M11" t="s">
        <v>163</v>
      </c>
      <c r="N11" t="s">
        <v>161</v>
      </c>
      <c r="O11" t="s">
        <v>162</v>
      </c>
      <c r="P11" t="s">
        <v>163</v>
      </c>
    </row>
    <row r="12" spans="1:16" x14ac:dyDescent="0.4">
      <c r="A12">
        <v>0</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04A5D-FAB6-4061-A1C1-6B385450C991}">
  <dimension ref="A1:F29"/>
  <sheetViews>
    <sheetView topLeftCell="A4" zoomScaleNormal="100" workbookViewId="0">
      <selection activeCell="B24" sqref="B24"/>
    </sheetView>
  </sheetViews>
  <sheetFormatPr defaultRowHeight="18.75" x14ac:dyDescent="0.4"/>
  <cols>
    <col min="1" max="1" width="2.5" bestFit="1" customWidth="1"/>
    <col min="2" max="2" width="27.25" bestFit="1" customWidth="1"/>
    <col min="3" max="3" width="38.125" bestFit="1" customWidth="1"/>
    <col min="4" max="4" width="9.875" style="1" customWidth="1"/>
  </cols>
  <sheetData>
    <row r="1" spans="1:6" x14ac:dyDescent="0.4">
      <c r="B1" t="s">
        <v>34</v>
      </c>
      <c r="C1" t="s">
        <v>33</v>
      </c>
      <c r="D1" s="1" t="s">
        <v>35</v>
      </c>
      <c r="F1" t="s">
        <v>81</v>
      </c>
    </row>
    <row r="2" spans="1:6" x14ac:dyDescent="0.4">
      <c r="A2" s="98">
        <v>1</v>
      </c>
      <c r="B2" t="s">
        <v>23</v>
      </c>
      <c r="C2" t="s">
        <v>36</v>
      </c>
      <c r="D2" s="1">
        <v>307200</v>
      </c>
      <c r="F2" s="32" t="s">
        <v>126</v>
      </c>
    </row>
    <row r="3" spans="1:6" x14ac:dyDescent="0.4">
      <c r="A3" s="98"/>
      <c r="B3" t="s">
        <v>24</v>
      </c>
      <c r="C3" t="s">
        <v>37</v>
      </c>
      <c r="D3" s="1">
        <v>307200</v>
      </c>
      <c r="F3" s="32" t="s">
        <v>126</v>
      </c>
    </row>
    <row r="4" spans="1:6" x14ac:dyDescent="0.4">
      <c r="A4" s="98"/>
      <c r="B4" t="s">
        <v>5</v>
      </c>
      <c r="C4" t="s">
        <v>41</v>
      </c>
      <c r="D4" s="1">
        <v>442000</v>
      </c>
      <c r="F4" s="32" t="s">
        <v>125</v>
      </c>
    </row>
    <row r="5" spans="1:6" x14ac:dyDescent="0.4">
      <c r="A5" s="98"/>
      <c r="B5" t="s">
        <v>6</v>
      </c>
      <c r="C5" t="s">
        <v>42</v>
      </c>
      <c r="D5" s="1">
        <v>442000</v>
      </c>
      <c r="F5" s="32" t="s">
        <v>125</v>
      </c>
    </row>
    <row r="6" spans="1:6" x14ac:dyDescent="0.4">
      <c r="A6" s="98">
        <v>2</v>
      </c>
      <c r="B6" t="s">
        <v>7</v>
      </c>
      <c r="C6" t="s">
        <v>43</v>
      </c>
      <c r="D6" s="1">
        <v>442000</v>
      </c>
      <c r="F6" s="32" t="s">
        <v>125</v>
      </c>
    </row>
    <row r="7" spans="1:6" x14ac:dyDescent="0.4">
      <c r="A7" s="98"/>
      <c r="B7" t="s">
        <v>8</v>
      </c>
      <c r="C7" t="s">
        <v>44</v>
      </c>
      <c r="D7" s="1">
        <v>442000</v>
      </c>
      <c r="F7" s="32" t="s">
        <v>125</v>
      </c>
    </row>
    <row r="8" spans="1:6" x14ac:dyDescent="0.4">
      <c r="A8" s="98">
        <v>3</v>
      </c>
      <c r="B8" t="s">
        <v>9</v>
      </c>
      <c r="C8" t="s">
        <v>45</v>
      </c>
      <c r="D8" s="1">
        <v>442000</v>
      </c>
      <c r="F8" s="32" t="s">
        <v>125</v>
      </c>
    </row>
    <row r="9" spans="1:6" x14ac:dyDescent="0.4">
      <c r="A9" s="98"/>
      <c r="B9" t="s">
        <v>10</v>
      </c>
      <c r="C9" t="s">
        <v>46</v>
      </c>
      <c r="D9" s="1">
        <v>442000</v>
      </c>
      <c r="F9" s="32" t="s">
        <v>125</v>
      </c>
    </row>
    <row r="10" spans="1:6" x14ac:dyDescent="0.4">
      <c r="A10" s="98">
        <v>4</v>
      </c>
      <c r="B10" t="s">
        <v>11</v>
      </c>
      <c r="C10" t="s">
        <v>47</v>
      </c>
      <c r="D10" s="1">
        <v>442000</v>
      </c>
      <c r="F10" s="32" t="s">
        <v>125</v>
      </c>
    </row>
    <row r="11" spans="1:6" x14ac:dyDescent="0.4">
      <c r="A11" s="98"/>
      <c r="B11" t="s">
        <v>12</v>
      </c>
      <c r="C11" t="s">
        <v>48</v>
      </c>
      <c r="D11" s="1">
        <v>442000</v>
      </c>
      <c r="F11" s="32" t="s">
        <v>125</v>
      </c>
    </row>
    <row r="12" spans="1:6" x14ac:dyDescent="0.4">
      <c r="A12" s="98">
        <v>5</v>
      </c>
      <c r="B12" t="s">
        <v>25</v>
      </c>
      <c r="C12" t="s">
        <v>38</v>
      </c>
      <c r="D12" s="1">
        <v>307200</v>
      </c>
      <c r="F12" s="32" t="s">
        <v>126</v>
      </c>
    </row>
    <row r="13" spans="1:6" x14ac:dyDescent="0.4">
      <c r="A13" s="98"/>
      <c r="B13" t="s">
        <v>26</v>
      </c>
      <c r="C13" t="s">
        <v>39</v>
      </c>
      <c r="D13" s="1">
        <v>307200</v>
      </c>
      <c r="F13" s="32" t="s">
        <v>126</v>
      </c>
    </row>
    <row r="14" spans="1:6" x14ac:dyDescent="0.4">
      <c r="A14" s="98"/>
      <c r="B14" t="s">
        <v>13</v>
      </c>
      <c r="C14" t="s">
        <v>49</v>
      </c>
      <c r="D14" s="1">
        <v>442000</v>
      </c>
      <c r="F14" s="32" t="s">
        <v>125</v>
      </c>
    </row>
    <row r="15" spans="1:6" x14ac:dyDescent="0.4">
      <c r="A15" s="98"/>
      <c r="B15" t="s">
        <v>14</v>
      </c>
      <c r="C15" t="s">
        <v>50</v>
      </c>
      <c r="D15" s="1">
        <v>442000</v>
      </c>
      <c r="F15" s="32" t="s">
        <v>125</v>
      </c>
    </row>
    <row r="16" spans="1:6" x14ac:dyDescent="0.4">
      <c r="A16" s="98">
        <v>6</v>
      </c>
      <c r="B16" t="s">
        <v>15</v>
      </c>
      <c r="C16" t="s">
        <v>51</v>
      </c>
      <c r="D16" s="1">
        <v>442000</v>
      </c>
      <c r="F16" s="32" t="s">
        <v>125</v>
      </c>
    </row>
    <row r="17" spans="1:6" x14ac:dyDescent="0.4">
      <c r="A17" s="98"/>
      <c r="B17" t="s">
        <v>16</v>
      </c>
      <c r="C17" t="s">
        <v>52</v>
      </c>
      <c r="D17" s="1">
        <v>442000</v>
      </c>
      <c r="F17" s="32" t="s">
        <v>125</v>
      </c>
    </row>
    <row r="18" spans="1:6" x14ac:dyDescent="0.4">
      <c r="A18" s="98">
        <v>7</v>
      </c>
      <c r="B18" t="s">
        <v>17</v>
      </c>
      <c r="C18" t="s">
        <v>53</v>
      </c>
      <c r="D18" s="1">
        <v>442000</v>
      </c>
      <c r="F18" s="32" t="s">
        <v>125</v>
      </c>
    </row>
    <row r="19" spans="1:6" x14ac:dyDescent="0.4">
      <c r="A19" s="98"/>
      <c r="B19" t="s">
        <v>18</v>
      </c>
      <c r="C19" t="s">
        <v>54</v>
      </c>
      <c r="D19" s="1">
        <v>442000</v>
      </c>
      <c r="F19" s="32" t="s">
        <v>125</v>
      </c>
    </row>
    <row r="20" spans="1:6" x14ac:dyDescent="0.4">
      <c r="A20" s="98">
        <v>8</v>
      </c>
      <c r="B20" t="s">
        <v>19</v>
      </c>
      <c r="C20" t="s">
        <v>55</v>
      </c>
      <c r="D20" s="1">
        <v>442000</v>
      </c>
      <c r="F20" s="32" t="s">
        <v>125</v>
      </c>
    </row>
    <row r="21" spans="1:6" x14ac:dyDescent="0.4">
      <c r="A21" s="98"/>
      <c r="B21" t="s">
        <v>20</v>
      </c>
      <c r="C21" t="s">
        <v>56</v>
      </c>
      <c r="D21" s="1">
        <v>442000</v>
      </c>
      <c r="F21" s="32" t="s">
        <v>125</v>
      </c>
    </row>
    <row r="22" spans="1:6" x14ac:dyDescent="0.4">
      <c r="B22" t="s">
        <v>21</v>
      </c>
      <c r="C22" t="s">
        <v>40</v>
      </c>
      <c r="D22" s="1">
        <v>158000</v>
      </c>
      <c r="F22" s="32" t="s">
        <v>129</v>
      </c>
    </row>
    <row r="23" spans="1:6" x14ac:dyDescent="0.4">
      <c r="B23" t="s">
        <v>22</v>
      </c>
      <c r="C23" t="s">
        <v>57</v>
      </c>
      <c r="D23" s="1">
        <v>180000</v>
      </c>
      <c r="F23" s="32" t="s">
        <v>130</v>
      </c>
    </row>
    <row r="24" spans="1:6" x14ac:dyDescent="0.4">
      <c r="B24" t="s">
        <v>27</v>
      </c>
      <c r="C24" t="s">
        <v>58</v>
      </c>
      <c r="D24" s="1">
        <v>173800</v>
      </c>
      <c r="F24" s="32" t="s">
        <v>128</v>
      </c>
    </row>
    <row r="25" spans="1:6" x14ac:dyDescent="0.4">
      <c r="B25" t="s">
        <v>31</v>
      </c>
      <c r="C25" t="s">
        <v>59</v>
      </c>
      <c r="D25" s="1">
        <v>30000</v>
      </c>
      <c r="F25" s="32" t="s">
        <v>125</v>
      </c>
    </row>
    <row r="26" spans="1:6" x14ac:dyDescent="0.4">
      <c r="B26" t="s">
        <v>32</v>
      </c>
      <c r="C26" t="s">
        <v>60</v>
      </c>
      <c r="D26" s="1">
        <v>50000</v>
      </c>
      <c r="F26" s="32" t="s">
        <v>125</v>
      </c>
    </row>
    <row r="27" spans="1:6" x14ac:dyDescent="0.4">
      <c r="B27" t="s">
        <v>28</v>
      </c>
      <c r="C27" t="s">
        <v>61</v>
      </c>
      <c r="D27" s="1">
        <v>840000</v>
      </c>
      <c r="F27" s="32" t="s">
        <v>124</v>
      </c>
    </row>
    <row r="28" spans="1:6" x14ac:dyDescent="0.4">
      <c r="B28" t="s">
        <v>29</v>
      </c>
      <c r="C28" t="s">
        <v>62</v>
      </c>
      <c r="D28" s="1">
        <v>354000</v>
      </c>
      <c r="F28" s="32" t="s">
        <v>127</v>
      </c>
    </row>
    <row r="29" spans="1:6" x14ac:dyDescent="0.4">
      <c r="B29" t="s">
        <v>30</v>
      </c>
      <c r="C29" t="s">
        <v>63</v>
      </c>
      <c r="D29" s="1">
        <v>280800</v>
      </c>
      <c r="F29" s="32" t="s">
        <v>131</v>
      </c>
    </row>
  </sheetData>
  <mergeCells count="8">
    <mergeCell ref="A18:A19"/>
    <mergeCell ref="A20:A21"/>
    <mergeCell ref="A2:A5"/>
    <mergeCell ref="A6:A7"/>
    <mergeCell ref="A8:A9"/>
    <mergeCell ref="A10:A11"/>
    <mergeCell ref="A12:A15"/>
    <mergeCell ref="A16:A17"/>
  </mergeCells>
  <phoneticPr fontId="2"/>
  <hyperlinks>
    <hyperlink ref="F5:F11" r:id="rId1" display="https://network.dyden.co.jp/products/1508/" xr:uid="{73F0A6DA-0A8C-4688-9ABA-AD23B0297DB9}"/>
    <hyperlink ref="F14:F21" r:id="rId2" display="https://network.dyden.co.jp/products/1508/" xr:uid="{22F9C8C1-32CD-48CC-B195-D14B7A2E6D95}"/>
    <hyperlink ref="F25:F26" r:id="rId3" display="https://network.dyden.co.jp/products/1508/" xr:uid="{D4AA1EE7-40A8-4627-BC2F-87D39D98E8C2}"/>
    <hyperlink ref="F27" r:id="rId4" display="https://network.dyden.co.jp/products/1541/" xr:uid="{8AE6DCBD-835D-4005-931A-1C6708CAC783}"/>
    <hyperlink ref="F12" r:id="rId5" display="https://network.dyden.co.jp/products/1537/" xr:uid="{20312586-0640-43F0-A64D-29EADE90433C}"/>
    <hyperlink ref="F13" r:id="rId6" display="https://network.dyden.co.jp/products/1537/" xr:uid="{793ABA65-B0D4-4F06-8A24-1D796F162220}"/>
    <hyperlink ref="F4" r:id="rId7" display="https://network.dyden.co.jp/products/1508/" xr:uid="{8F8B679A-01FD-41AE-8B8E-1C2C0BE9CFD2}"/>
    <hyperlink ref="F2" r:id="rId8" display="https://network.dyden.co.jp/products/1537/" xr:uid="{53449301-39BB-4162-927F-EA0B17349624}"/>
    <hyperlink ref="F3" r:id="rId9" display="https://network.dyden.co.jp/products/1537/" xr:uid="{AEFE50F2-6420-44E7-A00C-C4E895980DCE}"/>
    <hyperlink ref="F28" r:id="rId10" display="https://network.dyden.co.jp/products/864/" xr:uid="{A2E420D5-CC81-4B1F-9298-0CB137397D29}"/>
    <hyperlink ref="F24" r:id="rId11" display="https://network.dyden.co.jp/products/1316/" xr:uid="{54B2B7A1-96EC-4645-A9BC-D2355B6D6AA9}"/>
    <hyperlink ref="F22" r:id="rId12" display="https://network.dyden.co.jp/products/1349/" xr:uid="{ED7A1F9E-3B1F-42CE-9531-BE2C29403C06}"/>
    <hyperlink ref="F23" r:id="rId13" display="https://network.dyden.co.jp/products/860/" xr:uid="{FD966E54-D173-4E44-933F-3555285D234F}"/>
    <hyperlink ref="F29" r:id="rId14" display="https://network.dyden.co.jp/products/826/" xr:uid="{7A80053D-BB43-4DE2-8553-760DBAA87EE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B5101-1341-47BE-9016-B19CE5F6E3BF}">
  <dimension ref="A1:E34"/>
  <sheetViews>
    <sheetView zoomScale="70" zoomScaleNormal="70" workbookViewId="0">
      <selection activeCell="E2" sqref="E2"/>
    </sheetView>
  </sheetViews>
  <sheetFormatPr defaultRowHeight="18.75" x14ac:dyDescent="0.4"/>
  <cols>
    <col min="1" max="1" width="10.875" bestFit="1" customWidth="1"/>
    <col min="2" max="2" width="80.875" customWidth="1"/>
    <col min="3" max="3" width="10.125" bestFit="1" customWidth="1"/>
    <col min="4" max="4" width="10" bestFit="1" customWidth="1"/>
    <col min="5" max="5" width="11.875" bestFit="1" customWidth="1"/>
  </cols>
  <sheetData>
    <row r="1" spans="1:5" x14ac:dyDescent="0.4">
      <c r="A1">
        <v>1</v>
      </c>
      <c r="B1">
        <v>2</v>
      </c>
      <c r="C1">
        <v>3</v>
      </c>
      <c r="D1">
        <v>4</v>
      </c>
      <c r="E1">
        <v>5</v>
      </c>
    </row>
    <row r="2" spans="1:5" ht="273" customHeight="1" x14ac:dyDescent="0.4">
      <c r="A2" t="s">
        <v>180</v>
      </c>
    </row>
    <row r="3" spans="1:5" ht="253.5" customHeight="1" x14ac:dyDescent="0.4">
      <c r="A3" t="s">
        <v>82</v>
      </c>
      <c r="C3" s="8" t="s">
        <v>117</v>
      </c>
      <c r="D3" t="s">
        <v>132</v>
      </c>
      <c r="E3" t="s">
        <v>133</v>
      </c>
    </row>
    <row r="4" spans="1:5" ht="253.5" customHeight="1" x14ac:dyDescent="0.4">
      <c r="A4" t="s">
        <v>83</v>
      </c>
      <c r="C4" s="8" t="s">
        <v>117</v>
      </c>
      <c r="D4" t="s">
        <v>132</v>
      </c>
      <c r="E4" t="s">
        <v>133</v>
      </c>
    </row>
    <row r="5" spans="1:5" ht="253.5" customHeight="1" x14ac:dyDescent="0.4">
      <c r="A5" t="s">
        <v>84</v>
      </c>
      <c r="C5" s="8" t="s">
        <v>117</v>
      </c>
      <c r="D5" t="s">
        <v>132</v>
      </c>
      <c r="E5" t="s">
        <v>133</v>
      </c>
    </row>
    <row r="6" spans="1:5" ht="253.5" customHeight="1" x14ac:dyDescent="0.4">
      <c r="A6" t="s">
        <v>85</v>
      </c>
      <c r="C6" s="8" t="s">
        <v>117</v>
      </c>
      <c r="D6" t="s">
        <v>132</v>
      </c>
      <c r="E6" t="s">
        <v>133</v>
      </c>
    </row>
    <row r="7" spans="1:5" ht="253.5" customHeight="1" x14ac:dyDescent="0.4">
      <c r="A7" t="s">
        <v>86</v>
      </c>
      <c r="C7" s="8" t="s">
        <v>118</v>
      </c>
      <c r="D7" t="s">
        <v>134</v>
      </c>
      <c r="E7" t="s">
        <v>137</v>
      </c>
    </row>
    <row r="8" spans="1:5" ht="253.5" customHeight="1" x14ac:dyDescent="0.4">
      <c r="A8" t="s">
        <v>87</v>
      </c>
      <c r="C8" s="8" t="s">
        <v>118</v>
      </c>
      <c r="D8" t="s">
        <v>136</v>
      </c>
      <c r="E8" t="s">
        <v>137</v>
      </c>
    </row>
    <row r="9" spans="1:5" ht="253.5" customHeight="1" x14ac:dyDescent="0.4">
      <c r="A9" t="s">
        <v>88</v>
      </c>
      <c r="C9" s="8" t="s">
        <v>118</v>
      </c>
      <c r="D9" t="s">
        <v>136</v>
      </c>
      <c r="E9" t="s">
        <v>137</v>
      </c>
    </row>
    <row r="10" spans="1:5" ht="253.5" customHeight="1" x14ac:dyDescent="0.4">
      <c r="A10" t="s">
        <v>89</v>
      </c>
      <c r="C10" s="8" t="s">
        <v>118</v>
      </c>
      <c r="D10" t="s">
        <v>136</v>
      </c>
      <c r="E10" t="s">
        <v>137</v>
      </c>
    </row>
    <row r="11" spans="1:5" ht="253.5" customHeight="1" x14ac:dyDescent="0.4">
      <c r="A11" t="s">
        <v>90</v>
      </c>
      <c r="C11" s="8" t="s">
        <v>117</v>
      </c>
      <c r="D11" t="s">
        <v>132</v>
      </c>
      <c r="E11" t="s">
        <v>133</v>
      </c>
    </row>
    <row r="12" spans="1:5" ht="253.5" customHeight="1" x14ac:dyDescent="0.4">
      <c r="A12" t="s">
        <v>91</v>
      </c>
      <c r="C12" s="8" t="s">
        <v>117</v>
      </c>
      <c r="D12" t="s">
        <v>132</v>
      </c>
      <c r="E12" t="s">
        <v>133</v>
      </c>
    </row>
    <row r="13" spans="1:5" ht="253.5" customHeight="1" x14ac:dyDescent="0.4">
      <c r="A13" t="s">
        <v>92</v>
      </c>
      <c r="C13" s="8" t="s">
        <v>117</v>
      </c>
      <c r="D13" t="s">
        <v>132</v>
      </c>
      <c r="E13" t="s">
        <v>133</v>
      </c>
    </row>
    <row r="14" spans="1:5" ht="253.5" customHeight="1" x14ac:dyDescent="0.4">
      <c r="A14" t="s">
        <v>93</v>
      </c>
      <c r="C14" s="8" t="s">
        <v>117</v>
      </c>
      <c r="D14" t="s">
        <v>132</v>
      </c>
      <c r="E14" t="s">
        <v>133</v>
      </c>
    </row>
    <row r="15" spans="1:5" ht="253.5" customHeight="1" x14ac:dyDescent="0.4">
      <c r="A15" t="s">
        <v>94</v>
      </c>
      <c r="C15" s="8" t="s">
        <v>117</v>
      </c>
      <c r="D15" t="s">
        <v>136</v>
      </c>
      <c r="E15" t="s">
        <v>137</v>
      </c>
    </row>
    <row r="16" spans="1:5" ht="253.5" customHeight="1" x14ac:dyDescent="0.4">
      <c r="A16" t="s">
        <v>95</v>
      </c>
      <c r="C16" s="8" t="s">
        <v>117</v>
      </c>
      <c r="D16" t="s">
        <v>136</v>
      </c>
      <c r="E16" t="s">
        <v>137</v>
      </c>
    </row>
    <row r="17" spans="1:5" ht="253.5" customHeight="1" x14ac:dyDescent="0.4">
      <c r="A17" t="s">
        <v>96</v>
      </c>
      <c r="C17" s="8" t="s">
        <v>117</v>
      </c>
      <c r="D17" t="s">
        <v>136</v>
      </c>
      <c r="E17" t="s">
        <v>137</v>
      </c>
    </row>
    <row r="18" spans="1:5" ht="253.5" customHeight="1" x14ac:dyDescent="0.4">
      <c r="A18" t="s">
        <v>97</v>
      </c>
      <c r="C18" s="8" t="s">
        <v>117</v>
      </c>
      <c r="D18" t="s">
        <v>136</v>
      </c>
      <c r="E18" t="s">
        <v>137</v>
      </c>
    </row>
    <row r="19" spans="1:5" ht="253.5" customHeight="1" x14ac:dyDescent="0.4">
      <c r="A19" t="s">
        <v>98</v>
      </c>
      <c r="C19" s="8" t="s">
        <v>117</v>
      </c>
      <c r="D19" t="s">
        <v>135</v>
      </c>
      <c r="E19" t="s">
        <v>138</v>
      </c>
    </row>
    <row r="20" spans="1:5" ht="253.5" customHeight="1" x14ac:dyDescent="0.4">
      <c r="A20" t="s">
        <v>99</v>
      </c>
      <c r="C20" s="8" t="s">
        <v>117</v>
      </c>
      <c r="D20" t="s">
        <v>135</v>
      </c>
      <c r="E20" t="s">
        <v>138</v>
      </c>
    </row>
    <row r="21" spans="1:5" ht="253.5" customHeight="1" x14ac:dyDescent="0.4">
      <c r="A21" t="s">
        <v>100</v>
      </c>
      <c r="C21" s="8" t="s">
        <v>117</v>
      </c>
      <c r="D21" t="s">
        <v>135</v>
      </c>
      <c r="E21" t="s">
        <v>138</v>
      </c>
    </row>
    <row r="22" spans="1:5" ht="253.5" customHeight="1" x14ac:dyDescent="0.4">
      <c r="A22" t="s">
        <v>101</v>
      </c>
      <c r="C22" s="8" t="s">
        <v>117</v>
      </c>
      <c r="D22" t="s">
        <v>135</v>
      </c>
      <c r="E22" t="s">
        <v>138</v>
      </c>
    </row>
    <row r="23" spans="1:5" ht="253.5" customHeight="1" x14ac:dyDescent="0.4">
      <c r="A23" t="s">
        <v>102</v>
      </c>
      <c r="C23" s="8" t="s">
        <v>117</v>
      </c>
      <c r="D23" t="s">
        <v>139</v>
      </c>
      <c r="E23" t="s">
        <v>140</v>
      </c>
    </row>
    <row r="24" spans="1:5" ht="253.5" customHeight="1" x14ac:dyDescent="0.4">
      <c r="A24" t="s">
        <v>103</v>
      </c>
      <c r="C24" s="8" t="s">
        <v>117</v>
      </c>
      <c r="D24" t="s">
        <v>139</v>
      </c>
      <c r="E24" t="s">
        <v>140</v>
      </c>
    </row>
    <row r="25" spans="1:5" ht="253.5" customHeight="1" x14ac:dyDescent="0.4">
      <c r="A25" t="s">
        <v>104</v>
      </c>
      <c r="C25" s="8" t="s">
        <v>117</v>
      </c>
      <c r="D25" t="s">
        <v>139</v>
      </c>
      <c r="E25" t="s">
        <v>140</v>
      </c>
    </row>
    <row r="26" spans="1:5" ht="253.5" customHeight="1" x14ac:dyDescent="0.4">
      <c r="A26" t="s">
        <v>105</v>
      </c>
      <c r="C26" s="8" t="s">
        <v>117</v>
      </c>
      <c r="D26" t="s">
        <v>139</v>
      </c>
      <c r="E26" t="s">
        <v>140</v>
      </c>
    </row>
    <row r="27" spans="1:5" ht="253.5" customHeight="1" x14ac:dyDescent="0.4">
      <c r="A27" t="s">
        <v>106</v>
      </c>
      <c r="C27" s="8" t="s">
        <v>117</v>
      </c>
      <c r="D27" t="s">
        <v>141</v>
      </c>
      <c r="E27" t="s">
        <v>142</v>
      </c>
    </row>
    <row r="28" spans="1:5" ht="253.5" customHeight="1" x14ac:dyDescent="0.4">
      <c r="A28" t="s">
        <v>107</v>
      </c>
      <c r="C28" s="8" t="s">
        <v>117</v>
      </c>
      <c r="D28" t="s">
        <v>141</v>
      </c>
      <c r="E28" t="s">
        <v>142</v>
      </c>
    </row>
    <row r="29" spans="1:5" ht="253.5" customHeight="1" x14ac:dyDescent="0.4">
      <c r="A29" t="s">
        <v>108</v>
      </c>
      <c r="C29" s="8" t="s">
        <v>117</v>
      </c>
      <c r="D29" t="s">
        <v>143</v>
      </c>
      <c r="E29" t="s">
        <v>144</v>
      </c>
    </row>
    <row r="30" spans="1:5" ht="253.5" customHeight="1" x14ac:dyDescent="0.4">
      <c r="A30" t="s">
        <v>109</v>
      </c>
      <c r="C30" s="8" t="s">
        <v>117</v>
      </c>
      <c r="D30" t="s">
        <v>143</v>
      </c>
      <c r="E30" t="s">
        <v>144</v>
      </c>
    </row>
    <row r="31" spans="1:5" ht="253.5" customHeight="1" x14ac:dyDescent="0.4">
      <c r="A31" t="s">
        <v>110</v>
      </c>
      <c r="C31" s="8" t="s">
        <v>117</v>
      </c>
      <c r="D31" t="s">
        <v>145</v>
      </c>
      <c r="E31" t="s">
        <v>146</v>
      </c>
    </row>
    <row r="32" spans="1:5" ht="253.5" customHeight="1" x14ac:dyDescent="0.4">
      <c r="A32" t="s">
        <v>111</v>
      </c>
      <c r="C32" s="8" t="s">
        <v>117</v>
      </c>
      <c r="D32" t="s">
        <v>145</v>
      </c>
      <c r="E32" t="s">
        <v>146</v>
      </c>
    </row>
    <row r="33" spans="1:5" ht="253.5" customHeight="1" x14ac:dyDescent="0.4">
      <c r="A33" t="s">
        <v>112</v>
      </c>
      <c r="C33" s="8" t="s">
        <v>117</v>
      </c>
      <c r="D33" t="s">
        <v>145</v>
      </c>
      <c r="E33" t="s">
        <v>146</v>
      </c>
    </row>
    <row r="34" spans="1:5" ht="253.5" customHeight="1" x14ac:dyDescent="0.4">
      <c r="A34" t="s">
        <v>113</v>
      </c>
      <c r="C34" s="8" t="s">
        <v>117</v>
      </c>
      <c r="D34" t="s">
        <v>145</v>
      </c>
      <c r="E34" t="s">
        <v>146</v>
      </c>
    </row>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E75E1-5CFE-4A0E-B596-4EFADDC61C53}">
  <dimension ref="A1:C5"/>
  <sheetViews>
    <sheetView zoomScaleNormal="100" workbookViewId="0">
      <selection activeCell="D22" sqref="D22"/>
    </sheetView>
  </sheetViews>
  <sheetFormatPr defaultRowHeight="18.75" x14ac:dyDescent="0.4"/>
  <cols>
    <col min="1" max="2" width="16.125" bestFit="1" customWidth="1"/>
    <col min="3" max="3" width="13.625" customWidth="1"/>
  </cols>
  <sheetData>
    <row r="1" spans="1:3" x14ac:dyDescent="0.4">
      <c r="A1" t="s">
        <v>2</v>
      </c>
      <c r="B1" t="s">
        <v>3</v>
      </c>
      <c r="C1" t="s">
        <v>4</v>
      </c>
    </row>
    <row r="2" spans="1:3" x14ac:dyDescent="0.4">
      <c r="A2" s="2" t="s">
        <v>21</v>
      </c>
      <c r="B2" s="3" t="s">
        <v>21</v>
      </c>
      <c r="C2" s="6" t="s">
        <v>27</v>
      </c>
    </row>
    <row r="3" spans="1:3" x14ac:dyDescent="0.4">
      <c r="A3" s="2" t="s">
        <v>31</v>
      </c>
      <c r="B3" s="3" t="s">
        <v>32</v>
      </c>
    </row>
    <row r="4" spans="1:3" x14ac:dyDescent="0.4">
      <c r="A4" s="4" t="s">
        <v>22</v>
      </c>
      <c r="B4" s="5" t="s">
        <v>22</v>
      </c>
    </row>
    <row r="5" spans="1:3" x14ac:dyDescent="0.4">
      <c r="A5" s="4" t="s">
        <v>31</v>
      </c>
      <c r="B5" s="5" t="s">
        <v>32</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4C14B-07D7-405D-ADD0-6EF1488F130D}">
  <dimension ref="B1:C27"/>
  <sheetViews>
    <sheetView workbookViewId="0">
      <selection activeCell="C5" sqref="C5"/>
    </sheetView>
  </sheetViews>
  <sheetFormatPr defaultRowHeight="18.75" x14ac:dyDescent="0.4"/>
  <cols>
    <col min="1" max="1" width="2.5" customWidth="1"/>
    <col min="2" max="2" width="9" style="50" bestFit="1" customWidth="1"/>
    <col min="3" max="3" width="82.625" bestFit="1" customWidth="1"/>
  </cols>
  <sheetData>
    <row r="1" spans="2:3" x14ac:dyDescent="0.4">
      <c r="B1" s="57" t="s">
        <v>175</v>
      </c>
      <c r="C1" s="58" t="s">
        <v>172</v>
      </c>
    </row>
    <row r="2" spans="2:3" x14ac:dyDescent="0.4">
      <c r="B2" s="51">
        <v>2020.9</v>
      </c>
      <c r="C2" s="54" t="s">
        <v>167</v>
      </c>
    </row>
    <row r="3" spans="2:3" x14ac:dyDescent="0.4">
      <c r="B3" s="57" t="s">
        <v>168</v>
      </c>
      <c r="C3" s="58" t="s">
        <v>169</v>
      </c>
    </row>
    <row r="4" spans="2:3" x14ac:dyDescent="0.4">
      <c r="B4" s="52"/>
      <c r="C4" s="55" t="s">
        <v>170</v>
      </c>
    </row>
    <row r="5" spans="2:3" x14ac:dyDescent="0.4">
      <c r="B5" s="53"/>
      <c r="C5" s="56" t="s">
        <v>171</v>
      </c>
    </row>
    <row r="6" spans="2:3" x14ac:dyDescent="0.4">
      <c r="B6" s="57">
        <v>2025.3</v>
      </c>
      <c r="C6" s="58" t="s">
        <v>173</v>
      </c>
    </row>
    <row r="7" spans="2:3" x14ac:dyDescent="0.4">
      <c r="B7" s="52"/>
      <c r="C7" s="55" t="s">
        <v>178</v>
      </c>
    </row>
    <row r="8" spans="2:3" x14ac:dyDescent="0.4">
      <c r="B8" s="53"/>
      <c r="C8" s="56" t="s">
        <v>179</v>
      </c>
    </row>
    <row r="9" spans="2:3" x14ac:dyDescent="0.4">
      <c r="B9" s="52"/>
      <c r="C9" s="55"/>
    </row>
    <row r="10" spans="2:3" x14ac:dyDescent="0.4">
      <c r="B10" s="52"/>
      <c r="C10" s="55"/>
    </row>
    <row r="11" spans="2:3" x14ac:dyDescent="0.4">
      <c r="B11" s="52"/>
      <c r="C11" s="55"/>
    </row>
    <row r="12" spans="2:3" x14ac:dyDescent="0.4">
      <c r="B12" s="52"/>
      <c r="C12" s="55"/>
    </row>
    <row r="13" spans="2:3" x14ac:dyDescent="0.4">
      <c r="B13" s="52"/>
      <c r="C13" s="55"/>
    </row>
    <row r="14" spans="2:3" x14ac:dyDescent="0.4">
      <c r="B14" s="52"/>
      <c r="C14" s="55"/>
    </row>
    <row r="15" spans="2:3" x14ac:dyDescent="0.4">
      <c r="B15" s="52"/>
      <c r="C15" s="55"/>
    </row>
    <row r="16" spans="2:3" x14ac:dyDescent="0.4">
      <c r="B16" s="52"/>
      <c r="C16" s="55"/>
    </row>
    <row r="17" spans="2:3" x14ac:dyDescent="0.4">
      <c r="B17" s="52"/>
      <c r="C17" s="55"/>
    </row>
    <row r="18" spans="2:3" x14ac:dyDescent="0.4">
      <c r="B18" s="52"/>
      <c r="C18" s="55"/>
    </row>
    <row r="19" spans="2:3" x14ac:dyDescent="0.4">
      <c r="B19" s="52"/>
      <c r="C19" s="55"/>
    </row>
    <row r="20" spans="2:3" x14ac:dyDescent="0.4">
      <c r="B20" s="52"/>
      <c r="C20" s="55"/>
    </row>
    <row r="21" spans="2:3" x14ac:dyDescent="0.4">
      <c r="B21" s="52"/>
      <c r="C21" s="55"/>
    </row>
    <row r="22" spans="2:3" x14ac:dyDescent="0.4">
      <c r="B22" s="52"/>
      <c r="C22" s="55"/>
    </row>
    <row r="23" spans="2:3" x14ac:dyDescent="0.4">
      <c r="B23" s="52"/>
      <c r="C23" s="55"/>
    </row>
    <row r="24" spans="2:3" x14ac:dyDescent="0.4">
      <c r="B24" s="52"/>
      <c r="C24" s="55"/>
    </row>
    <row r="25" spans="2:3" x14ac:dyDescent="0.4">
      <c r="B25" s="52"/>
      <c r="C25" s="55"/>
    </row>
    <row r="26" spans="2:3" x14ac:dyDescent="0.4">
      <c r="B26" s="52"/>
      <c r="C26" s="55"/>
    </row>
    <row r="27" spans="2:3" x14ac:dyDescent="0.4">
      <c r="B27" s="53"/>
      <c r="C27" s="56"/>
    </row>
  </sheetData>
  <sheetProtection algorithmName="SHA-512" hashValue="Vpi19Z88OH3R+UT2BsLK5y1QEy+8dj1sWC14t5l3cheXokaCFyJGi7/79XbgpbyiYuTZV6iEfodsAZWznvbiAA==" saltValue="nQklDFSu1mOe16fr0/q4Ag==" spinCount="100000" sheet="1" objects="1" scenarios="1"/>
  <phoneticPr fontId="2"/>
  <pageMargins left="0.7" right="0.7" top="0.75" bottom="0.75" header="0.3" footer="0.3"/>
  <ignoredErrors>
    <ignoredError sqref="B3" numberStoredAsText="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選定シート </vt:lpstr>
      <vt:lpstr>ｿｰｽ</vt:lpstr>
      <vt:lpstr>ﾘｽﾄ</vt:lpstr>
      <vt:lpstr>構成図DB</vt:lpstr>
      <vt:lpstr>LAN側IF</vt:lpstr>
      <vt:lpstr>更新履歴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DP9010</dc:creator>
  <cp:lastModifiedBy>大川 晃裕</cp:lastModifiedBy>
  <cp:lastPrinted>2020-10-21T07:51:44Z</cp:lastPrinted>
  <dcterms:created xsi:type="dcterms:W3CDTF">2020-09-18T00:45:26Z</dcterms:created>
  <dcterms:modified xsi:type="dcterms:W3CDTF">2025-03-03T10:54:34Z</dcterms:modified>
</cp:coreProperties>
</file>