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01243\Desktop\"/>
    </mc:Choice>
  </mc:AlternateContent>
  <xr:revisionPtr revIDLastSave="0" documentId="13_ncr:1_{8FB23794-F7DA-47B5-B478-1D32821FDB48}" xr6:coauthVersionLast="45" xr6:coauthVersionMax="45" xr10:uidLastSave="{00000000-0000-0000-0000-000000000000}"/>
  <workbookProtection workbookAlgorithmName="SHA-512" workbookHashValue="JhRXWBgFDdnLUJdbonYkkZX17mdBoJ3G/9BbT1NA1UBYKeNvk77uPNx4EFq0qShKDRLjVBNWeQ2DrkPNPxcGsg==" workbookSaltValue="ZHHqbS6MmJxVTZzN54sF6A==" workbookSpinCount="100000" lockStructure="1"/>
  <bookViews>
    <workbookView xWindow="7365" yWindow="2595" windowWidth="18855" windowHeight="12780" xr2:uid="{3F7CD89D-BD30-422F-8A6D-B753D68D1357}"/>
  </bookViews>
  <sheets>
    <sheet name="選定シート " sheetId="13" r:id="rId1"/>
    <sheet name="参照元1" sheetId="1" state="hidden" r:id="rId2"/>
    <sheet name="参照元2(製品リスト)" sheetId="8" state="hidden" r:id="rId3"/>
    <sheet name="構成図DB" sheetId="11" state="hidden" r:id="rId4"/>
    <sheet name="LAN側IF" sheetId="4" state="hidden" r:id="rId5"/>
  </sheets>
  <definedNames>
    <definedName name="参照画像" localSheetId="0">INDEX(構成図DB!$B:$B,MATCH('選定シート '!$B$12,構成図DB!$A:$A,0))</definedName>
    <definedName name="参照画像">INDEX(構成図DB!$B:$B,MATCH(#REF!,構成図DB!$A:$A,0))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6" i="13" l="1"/>
  <c r="AE6" i="13"/>
  <c r="AL6" i="13" s="1"/>
  <c r="AK6" i="13"/>
  <c r="AO6" i="13" s="1"/>
  <c r="AE7" i="13"/>
  <c r="W7" i="13" s="1"/>
  <c r="AK7" i="13"/>
  <c r="AO7" i="13" s="1"/>
  <c r="AL7" i="13"/>
  <c r="AE8" i="13"/>
  <c r="W8" i="13" s="1"/>
  <c r="AK8" i="13"/>
  <c r="AL8" i="13"/>
  <c r="AO8" i="13"/>
  <c r="W9" i="13"/>
  <c r="AE9" i="13"/>
  <c r="AK9" i="13"/>
  <c r="AL9" i="13"/>
  <c r="AO9" i="13"/>
  <c r="AE10" i="13"/>
  <c r="AK10" i="13" s="1"/>
  <c r="AE11" i="13"/>
  <c r="W11" i="13" s="1"/>
  <c r="AE12" i="13"/>
  <c r="AE13" i="13"/>
  <c r="W13" i="13" s="1"/>
  <c r="AE14" i="13"/>
  <c r="W14" i="13" s="1"/>
  <c r="AE15" i="13"/>
  <c r="W15" i="13" s="1"/>
  <c r="AK15" i="13"/>
  <c r="AO15" i="13" s="1"/>
  <c r="AE16" i="13"/>
  <c r="AO16" i="13" s="1"/>
  <c r="AE17" i="13"/>
  <c r="W17" i="13" s="1"/>
  <c r="AE18" i="13"/>
  <c r="AO18" i="13" s="1"/>
  <c r="AE19" i="13"/>
  <c r="W19" i="13" s="1"/>
  <c r="AE20" i="13"/>
  <c r="W20" i="13" s="1"/>
  <c r="AE21" i="13"/>
  <c r="AK21" i="13" s="1"/>
  <c r="AO21" i="13"/>
  <c r="AE22" i="13"/>
  <c r="AK22" i="13" s="1"/>
  <c r="AE23" i="13"/>
  <c r="W23" i="13" s="1"/>
  <c r="AE24" i="13"/>
  <c r="W24" i="13" s="1"/>
  <c r="AL24" i="13"/>
  <c r="AE25" i="13"/>
  <c r="W25" i="13" s="1"/>
  <c r="AE26" i="13"/>
  <c r="W26" i="13" s="1"/>
  <c r="AK26" i="13"/>
  <c r="AE27" i="13"/>
  <c r="AK27" i="13" s="1"/>
  <c r="AL27" i="13"/>
  <c r="AO27" i="13"/>
  <c r="AE28" i="13"/>
  <c r="AO28" i="13" s="1"/>
  <c r="AE29" i="13"/>
  <c r="AL29" i="13" s="1"/>
  <c r="AK29" i="13" l="1"/>
  <c r="AL26" i="13"/>
  <c r="AK23" i="13"/>
  <c r="AL20" i="13"/>
  <c r="AL15" i="13"/>
  <c r="W10" i="13"/>
  <c r="AO20" i="13"/>
  <c r="W27" i="13"/>
  <c r="AL25" i="13"/>
  <c r="AO19" i="13"/>
  <c r="AO26" i="13"/>
  <c r="AK25" i="13"/>
  <c r="W21" i="13"/>
  <c r="AL19" i="13"/>
  <c r="AK17" i="13"/>
  <c r="AL13" i="13"/>
  <c r="AO13" i="13" s="1"/>
  <c r="AK19" i="13"/>
  <c r="AK13" i="13"/>
  <c r="AK24" i="13"/>
  <c r="AL21" i="13"/>
  <c r="AK20" i="13"/>
  <c r="AL18" i="13"/>
  <c r="AL14" i="13"/>
  <c r="AL12" i="13"/>
  <c r="AO25" i="13"/>
  <c r="AK18" i="13"/>
  <c r="AK14" i="13"/>
  <c r="AO14" i="13" s="1"/>
  <c r="AK12" i="13"/>
  <c r="AO12" i="13" s="1"/>
  <c r="W22" i="13"/>
  <c r="W29" i="13"/>
  <c r="AO22" i="13"/>
  <c r="W18" i="13"/>
  <c r="W12" i="13"/>
  <c r="AO29" i="13"/>
  <c r="AL28" i="13"/>
  <c r="AO23" i="13"/>
  <c r="AL22" i="13"/>
  <c r="AO17" i="13"/>
  <c r="AL16" i="13"/>
  <c r="AL10" i="13"/>
  <c r="AO10" i="13" s="1"/>
  <c r="AK28" i="13"/>
  <c r="AO24" i="13"/>
  <c r="AL23" i="13"/>
  <c r="AL17" i="13"/>
  <c r="AK16" i="13"/>
  <c r="AL11" i="13"/>
  <c r="AK11" i="13"/>
  <c r="W16" i="13"/>
  <c r="W28" i="13"/>
  <c r="E30" i="13"/>
  <c r="AO11" i="13" l="1"/>
  <c r="AO30" i="13"/>
  <c r="W32" i="13"/>
  <c r="W31" i="13"/>
  <c r="B12" i="13" l="1"/>
  <c r="E31" i="13" s="1"/>
</calcChain>
</file>

<file path=xl/sharedStrings.xml><?xml version="1.0" encoding="utf-8"?>
<sst xmlns="http://schemas.openxmlformats.org/spreadsheetml/2006/main" count="225" uniqueCount="153">
  <si>
    <t>伝送距離</t>
    <rPh sb="0" eb="2">
      <t>デンソウ</t>
    </rPh>
    <rPh sb="2" eb="4">
      <t>キョリ</t>
    </rPh>
    <phoneticPr fontId="2"/>
  </si>
  <si>
    <t>LAN側I/F</t>
    <rPh sb="3" eb="4">
      <t>ガワ</t>
    </rPh>
    <phoneticPr fontId="2"/>
  </si>
  <si>
    <t>電源二重化</t>
    <rPh sb="0" eb="2">
      <t>デンゲン</t>
    </rPh>
    <rPh sb="2" eb="5">
      <t>ニジュウカ</t>
    </rPh>
    <phoneticPr fontId="2"/>
  </si>
  <si>
    <t>10GBASE-SR</t>
    <phoneticPr fontId="2"/>
  </si>
  <si>
    <t>10GBASE-LR</t>
    <phoneticPr fontId="2"/>
  </si>
  <si>
    <t>10GBASE-T</t>
    <phoneticPr fontId="2"/>
  </si>
  <si>
    <t>あり</t>
    <phoneticPr fontId="2"/>
  </si>
  <si>
    <t>なし</t>
    <phoneticPr fontId="2"/>
  </si>
  <si>
    <t>TRS7081FECPA000-C61</t>
    <phoneticPr fontId="2"/>
  </si>
  <si>
    <t>TRS7081FECPA000-C60</t>
    <phoneticPr fontId="2"/>
  </si>
  <si>
    <t>TRS7081FECPA000-C59</t>
  </si>
  <si>
    <t>TRS7081FECPA000-C58</t>
  </si>
  <si>
    <t>TRS7081FECPA000-C57</t>
  </si>
  <si>
    <t>TRS7081FECPA000-C56</t>
  </si>
  <si>
    <t>TRS7081FECPA000-C55</t>
  </si>
  <si>
    <t>TRS7081FECPA000-C54</t>
  </si>
  <si>
    <t>TRS7081FECPA000-C53</t>
  </si>
  <si>
    <t>TRS7081FECPA000-C52</t>
  </si>
  <si>
    <t>TRS7081FECPA000-C51</t>
  </si>
  <si>
    <t>TRS7081FECPA000-C50</t>
  </si>
  <si>
    <t>TRS7081FECPA000-C49</t>
  </si>
  <si>
    <t>TRS7081FECPA000-C48</t>
  </si>
  <si>
    <t>TRS7081FECPA000-C47</t>
  </si>
  <si>
    <t>TRS7081FECPA000-C46</t>
  </si>
  <si>
    <t>DN6820E</t>
    <phoneticPr fontId="2"/>
  </si>
  <si>
    <t>DN6710E</t>
    <phoneticPr fontId="2"/>
  </si>
  <si>
    <t>DNDWME-1A</t>
    <phoneticPr fontId="2"/>
  </si>
  <si>
    <t>DNDWME-1B</t>
    <phoneticPr fontId="2"/>
  </si>
  <si>
    <t>DNDWME-2A</t>
    <phoneticPr fontId="2"/>
  </si>
  <si>
    <t>DNDWME-2B</t>
    <phoneticPr fontId="2"/>
  </si>
  <si>
    <t>DN1820E</t>
    <phoneticPr fontId="2"/>
  </si>
  <si>
    <t>DNAMPE-B</t>
    <phoneticPr fontId="2"/>
  </si>
  <si>
    <t>DNHD12E-2P-SNMPⅢ(HS)</t>
    <phoneticPr fontId="2"/>
  </si>
  <si>
    <t>DNHD6E-2P-SNMPⅢ</t>
    <phoneticPr fontId="2"/>
  </si>
  <si>
    <t>EOLP-8596-02-I</t>
    <phoneticPr fontId="2"/>
  </si>
  <si>
    <t>EOLP-1396-10-I</t>
    <phoneticPr fontId="2"/>
  </si>
  <si>
    <t>SNMP監視機能</t>
    <rPh sb="4" eb="8">
      <t>カンシキノウ</t>
    </rPh>
    <phoneticPr fontId="2"/>
  </si>
  <si>
    <t>概要</t>
    <rPh sb="0" eb="2">
      <t>ガイヨウ</t>
    </rPh>
    <phoneticPr fontId="2"/>
  </si>
  <si>
    <t>型式</t>
    <rPh sb="0" eb="2">
      <t>カタシキ</t>
    </rPh>
    <phoneticPr fontId="2"/>
  </si>
  <si>
    <t>標準価格</t>
    <rPh sb="0" eb="4">
      <t>ヒョウジュンカカク</t>
    </rPh>
    <phoneticPr fontId="2"/>
  </si>
  <si>
    <t>MUX/DEMUXユニット　1A</t>
    <phoneticPr fontId="2"/>
  </si>
  <si>
    <t>MUX/DEMUXユニット　1B</t>
    <phoneticPr fontId="2"/>
  </si>
  <si>
    <t>MUX/DEMUXユニット　2A</t>
    <phoneticPr fontId="2"/>
  </si>
  <si>
    <t>MUX/DEMUXユニット　2B</t>
    <phoneticPr fontId="2"/>
  </si>
  <si>
    <t>MC本体　10GBASE-R/R</t>
    <rPh sb="2" eb="4">
      <t>ホンタイ</t>
    </rPh>
    <phoneticPr fontId="2"/>
  </si>
  <si>
    <t>10G　DWDM用SFP+　Tunable　C61</t>
    <rPh sb="8" eb="9">
      <t>ヨウ</t>
    </rPh>
    <phoneticPr fontId="2"/>
  </si>
  <si>
    <t>10G　DWDM用SFP+　Tunable　C60</t>
    <rPh sb="8" eb="9">
      <t>ヨウ</t>
    </rPh>
    <phoneticPr fontId="2"/>
  </si>
  <si>
    <t>10G　DWDM用SFP+　Tunable　C59</t>
    <rPh sb="8" eb="9">
      <t>ヨウ</t>
    </rPh>
    <phoneticPr fontId="2"/>
  </si>
  <si>
    <t>10G　DWDM用SFP+　Tunable　C58</t>
    <rPh sb="8" eb="9">
      <t>ヨウ</t>
    </rPh>
    <phoneticPr fontId="2"/>
  </si>
  <si>
    <t>10G　DWDM用SFP+　Tunable　C57</t>
    <rPh sb="8" eb="9">
      <t>ヨウ</t>
    </rPh>
    <phoneticPr fontId="2"/>
  </si>
  <si>
    <t>10G　DWDM用SFP+　Tunable　C56</t>
    <rPh sb="8" eb="9">
      <t>ヨウ</t>
    </rPh>
    <phoneticPr fontId="2"/>
  </si>
  <si>
    <t>10G　DWDM用SFP+　Tunable　C55</t>
    <rPh sb="8" eb="9">
      <t>ヨウ</t>
    </rPh>
    <phoneticPr fontId="2"/>
  </si>
  <si>
    <t>10G　DWDM用SFP+　Tunable　C54</t>
    <rPh sb="8" eb="9">
      <t>ヨウ</t>
    </rPh>
    <phoneticPr fontId="2"/>
  </si>
  <si>
    <t>10G　DWDM用SFP+　Tunable　C53</t>
    <rPh sb="8" eb="9">
      <t>ヨウ</t>
    </rPh>
    <phoneticPr fontId="2"/>
  </si>
  <si>
    <t>10G　DWDM用SFP+　Tunable　C52</t>
    <rPh sb="8" eb="9">
      <t>ヨウ</t>
    </rPh>
    <phoneticPr fontId="2"/>
  </si>
  <si>
    <t>10G　DWDM用SFP+　Tunable　C51</t>
    <rPh sb="8" eb="9">
      <t>ヨウ</t>
    </rPh>
    <phoneticPr fontId="2"/>
  </si>
  <si>
    <t>10G　DWDM用SFP+　Tunable　C50</t>
    <rPh sb="8" eb="9">
      <t>ヨウ</t>
    </rPh>
    <phoneticPr fontId="2"/>
  </si>
  <si>
    <t>10G　DWDM用SFP+　Tunable　C49</t>
    <rPh sb="8" eb="9">
      <t>ヨウ</t>
    </rPh>
    <phoneticPr fontId="2"/>
  </si>
  <si>
    <t>10G　DWDM用SFP+　Tunable　C48</t>
    <rPh sb="8" eb="9">
      <t>ヨウ</t>
    </rPh>
    <phoneticPr fontId="2"/>
  </si>
  <si>
    <t>10G　DWDM用SFP+　Tunable　C47</t>
    <rPh sb="8" eb="9">
      <t>ヨウ</t>
    </rPh>
    <phoneticPr fontId="2"/>
  </si>
  <si>
    <t>10G　DWDM用SFP+　Tunable　C46</t>
    <rPh sb="8" eb="9">
      <t>ヨウ</t>
    </rPh>
    <phoneticPr fontId="2"/>
  </si>
  <si>
    <t>MC本体　10GBASE-R/R　FEC機能付き</t>
    <rPh sb="2" eb="4">
      <t>ホンタイ</t>
    </rPh>
    <rPh sb="20" eb="22">
      <t>キノウ</t>
    </rPh>
    <rPh sb="22" eb="23">
      <t>ツ</t>
    </rPh>
    <phoneticPr fontId="2"/>
  </si>
  <si>
    <t>MC本体　10GBASE-T/R</t>
    <rPh sb="2" eb="4">
      <t>ホンタイ</t>
    </rPh>
    <phoneticPr fontId="2"/>
  </si>
  <si>
    <t>10GBASE-SR準拠SFP+</t>
    <rPh sb="10" eb="12">
      <t>ジュンキョ</t>
    </rPh>
    <phoneticPr fontId="2"/>
  </si>
  <si>
    <t>10GBASE-LR準拠SFP+</t>
    <rPh sb="10" eb="12">
      <t>ジュンキョ</t>
    </rPh>
    <phoneticPr fontId="2"/>
  </si>
  <si>
    <t>ブースターアンプ</t>
    <phoneticPr fontId="2"/>
  </si>
  <si>
    <t>12スロットシャーシ</t>
    <phoneticPr fontId="2"/>
  </si>
  <si>
    <t>6スロットシャーシ</t>
    <phoneticPr fontId="2"/>
  </si>
  <si>
    <t>数量</t>
    <rPh sb="0" eb="2">
      <t>スウリョウ</t>
    </rPh>
    <phoneticPr fontId="2"/>
  </si>
  <si>
    <t>必要明細</t>
    <rPh sb="0" eb="2">
      <t>ヒツ</t>
    </rPh>
    <rPh sb="2" eb="4">
      <t>メイサイ</t>
    </rPh>
    <phoneticPr fontId="2"/>
  </si>
  <si>
    <t>多重回線数</t>
    <rPh sb="0" eb="2">
      <t>タジュウ</t>
    </rPh>
    <rPh sb="2" eb="5">
      <t>カイセンスウ</t>
    </rPh>
    <phoneticPr fontId="2"/>
  </si>
  <si>
    <t>1回線</t>
    <rPh sb="1" eb="3">
      <t>カイセン</t>
    </rPh>
    <phoneticPr fontId="2"/>
  </si>
  <si>
    <t>2回線</t>
    <phoneticPr fontId="2"/>
  </si>
  <si>
    <t>3回線</t>
    <rPh sb="1" eb="3">
      <t>カイセン</t>
    </rPh>
    <phoneticPr fontId="2"/>
  </si>
  <si>
    <t>4回線</t>
  </si>
  <si>
    <t>5回線</t>
    <rPh sb="1" eb="3">
      <t>カイセン</t>
    </rPh>
    <phoneticPr fontId="2"/>
  </si>
  <si>
    <t>6回線</t>
  </si>
  <si>
    <t>7回線</t>
    <rPh sb="1" eb="3">
      <t>カイセン</t>
    </rPh>
    <phoneticPr fontId="2"/>
  </si>
  <si>
    <t>8回線</t>
    <rPh sb="1" eb="3">
      <t>カイセン</t>
    </rPh>
    <phoneticPr fontId="2"/>
  </si>
  <si>
    <t>MC/SFP+数量</t>
    <rPh sb="7" eb="9">
      <t>スウリョウ</t>
    </rPh>
    <phoneticPr fontId="2"/>
  </si>
  <si>
    <t>総額</t>
    <rPh sb="0" eb="2">
      <t>ソウガク</t>
    </rPh>
    <phoneticPr fontId="2"/>
  </si>
  <si>
    <t>小計</t>
    <rPh sb="0" eb="2">
      <t>ショウケイ</t>
    </rPh>
    <phoneticPr fontId="2"/>
  </si>
  <si>
    <t>14～66km</t>
    <phoneticPr fontId="2"/>
  </si>
  <si>
    <t>14～82km</t>
    <phoneticPr fontId="2"/>
  </si>
  <si>
    <t>0～46km</t>
    <phoneticPr fontId="2"/>
  </si>
  <si>
    <t>0～62km</t>
    <phoneticPr fontId="2"/>
  </si>
  <si>
    <t>※上記に予備機は含んでおりません。</t>
    <rPh sb="1" eb="3">
      <t>ジョウキ</t>
    </rPh>
    <rPh sb="4" eb="7">
      <t>ヨビキ</t>
    </rPh>
    <rPh sb="8" eb="9">
      <t>フク</t>
    </rPh>
    <phoneticPr fontId="2"/>
  </si>
  <si>
    <t>HD12E数量(6710)</t>
    <rPh sb="5" eb="7">
      <t>スウリョウ</t>
    </rPh>
    <phoneticPr fontId="2"/>
  </si>
  <si>
    <t>HD12E数量(6820/1820)</t>
    <rPh sb="5" eb="7">
      <t>スウリョウ</t>
    </rPh>
    <phoneticPr fontId="2"/>
  </si>
  <si>
    <t>※波長変更不可</t>
    <phoneticPr fontId="2"/>
  </si>
  <si>
    <t>リモート監視機能</t>
    <rPh sb="4" eb="6">
      <t>カンシ</t>
    </rPh>
    <rPh sb="6" eb="8">
      <t>キノウ</t>
    </rPh>
    <phoneticPr fontId="2"/>
  </si>
  <si>
    <t>https://www.dyden.jp/network/mediaconverter/dn1820e/</t>
    <phoneticPr fontId="2"/>
  </si>
  <si>
    <t>https://www.dyden.jp/network/mediaconverter/dn6820e/</t>
  </si>
  <si>
    <t>https://www.dyden.jp/network/mediaconverter/dn6710e/</t>
  </si>
  <si>
    <t>https://www.dyden.jp/network/mediaconverter/dnhd12e/</t>
  </si>
  <si>
    <t>https://www.dyden.jp/network/mediaconverter/sfp-plus/</t>
  </si>
  <si>
    <t>https://www.dyden.jp/network/mediaconverter/dnampe-b/</t>
  </si>
  <si>
    <t>https://www.dyden.jp/network/mediaconverter/dndwme/</t>
  </si>
  <si>
    <t>URL</t>
    <phoneticPr fontId="2"/>
  </si>
  <si>
    <t>https://www.dyden.jp/network/mediaconverter/dnhd6e/</t>
  </si>
  <si>
    <t>14～96km</t>
    <phoneticPr fontId="2"/>
  </si>
  <si>
    <t>0～92km</t>
    <phoneticPr fontId="2"/>
  </si>
  <si>
    <t>DN6820E1</t>
    <phoneticPr fontId="2"/>
  </si>
  <si>
    <t>DN6820E2</t>
    <phoneticPr fontId="2"/>
  </si>
  <si>
    <t>DN6820E3</t>
  </si>
  <si>
    <t>DN6820E4</t>
  </si>
  <si>
    <t>DN6820E5</t>
  </si>
  <si>
    <t>DN6820E6</t>
  </si>
  <si>
    <t>DN6820E7</t>
  </si>
  <si>
    <t>DN6820E8</t>
  </si>
  <si>
    <t>DN1820E1</t>
    <phoneticPr fontId="2"/>
  </si>
  <si>
    <t>DN1820E2</t>
  </si>
  <si>
    <t>DN1820E3</t>
  </si>
  <si>
    <t>DN1820E4</t>
  </si>
  <si>
    <t>DN1820E5</t>
  </si>
  <si>
    <t>DN1820E6</t>
  </si>
  <si>
    <t>DN1820E7</t>
  </si>
  <si>
    <t>DN1820E8</t>
  </si>
  <si>
    <t>DN6710E1</t>
    <phoneticPr fontId="2"/>
  </si>
  <si>
    <t>DN6710E2</t>
  </si>
  <si>
    <t>DN6710E3</t>
  </si>
  <si>
    <t>DN6710E4</t>
  </si>
  <si>
    <t>DN6710E5</t>
  </si>
  <si>
    <t>DN6710E6</t>
  </si>
  <si>
    <t>DN6710E7</t>
  </si>
  <si>
    <t>DN6710E8</t>
  </si>
  <si>
    <t>DN6710E1A</t>
    <phoneticPr fontId="2"/>
  </si>
  <si>
    <t>DN6710E2A</t>
    <phoneticPr fontId="2"/>
  </si>
  <si>
    <t>DN6710E3A</t>
  </si>
  <si>
    <t>DN6710E4A</t>
  </si>
  <si>
    <t>DN6710E5A</t>
  </si>
  <si>
    <t>DN6710E6A</t>
  </si>
  <si>
    <t>DN6710E7A</t>
  </si>
  <si>
    <t>DN6710E8A</t>
  </si>
  <si>
    <t>構成イメージ</t>
    <rPh sb="0" eb="2">
      <t>コウセイ</t>
    </rPh>
    <phoneticPr fontId="2"/>
  </si>
  <si>
    <t>許容損失：</t>
    <rPh sb="0" eb="4">
      <t>キョヨウソンシツ</t>
    </rPh>
    <phoneticPr fontId="2"/>
  </si>
  <si>
    <t>動作保証温度：</t>
    <rPh sb="0" eb="4">
      <t>ドウサホショウ</t>
    </rPh>
    <rPh sb="4" eb="6">
      <t>オンド</t>
    </rPh>
    <phoneticPr fontId="2"/>
  </si>
  <si>
    <t>-20～45℃</t>
    <phoneticPr fontId="2"/>
  </si>
  <si>
    <t>-20～40℃</t>
    <phoneticPr fontId="2"/>
  </si>
  <si>
    <t>許容損失</t>
    <rPh sb="0" eb="4">
      <t>キョヨウソンシツ</t>
    </rPh>
    <phoneticPr fontId="2"/>
  </si>
  <si>
    <t>※システムマージン3dB差引後</t>
    <rPh sb="12" eb="14">
      <t>サシヒキ</t>
    </rPh>
    <rPh sb="14" eb="15">
      <t>ゴ</t>
    </rPh>
    <phoneticPr fontId="2"/>
  </si>
  <si>
    <t>3.5～16.5dB</t>
    <phoneticPr fontId="2"/>
  </si>
  <si>
    <t>3.5～20.5dB</t>
    <phoneticPr fontId="2"/>
  </si>
  <si>
    <t>3.5～26dB</t>
    <phoneticPr fontId="2"/>
  </si>
  <si>
    <t>0～11.5dB</t>
    <phoneticPr fontId="2"/>
  </si>
  <si>
    <t>0～15.5dB</t>
    <phoneticPr fontId="2"/>
  </si>
  <si>
    <t>0～23dB</t>
    <phoneticPr fontId="2"/>
  </si>
  <si>
    <t>※上から順番に選択してください。</t>
    <rPh sb="1" eb="2">
      <t>ウエ</t>
    </rPh>
    <rPh sb="4" eb="6">
      <t>ジュンバン</t>
    </rPh>
    <rPh sb="7" eb="9">
      <t>センタク</t>
    </rPh>
    <phoneticPr fontId="2"/>
  </si>
  <si>
    <t>※選択後に「多重回線数」「LAN側I/F」を変更した場合は、「伝送距離」を選択し直してください。</t>
    <rPh sb="1" eb="3">
      <t>センタク</t>
    </rPh>
    <rPh sb="3" eb="4">
      <t>ゴ</t>
    </rPh>
    <rPh sb="6" eb="8">
      <t>タジュウ</t>
    </rPh>
    <rPh sb="8" eb="11">
      <t>カイセンスウ</t>
    </rPh>
    <rPh sb="16" eb="17">
      <t>ガワ</t>
    </rPh>
    <rPh sb="22" eb="24">
      <t>ヘンコウ</t>
    </rPh>
    <rPh sb="26" eb="28">
      <t>バアイ</t>
    </rPh>
    <rPh sb="31" eb="33">
      <t>デンソウ</t>
    </rPh>
    <rPh sb="33" eb="35">
      <t>キョリ</t>
    </rPh>
    <rPh sb="37" eb="39">
      <t>センタク</t>
    </rPh>
    <rPh sb="40" eb="41">
      <t>ナオ</t>
    </rPh>
    <phoneticPr fontId="2"/>
  </si>
  <si>
    <t>大電株式会社</t>
    <rPh sb="0" eb="6">
      <t>ダイデンカブシキガイシャ</t>
    </rPh>
    <phoneticPr fontId="2"/>
  </si>
  <si>
    <t>ネットワーク機器部</t>
    <rPh sb="6" eb="9">
      <t>キキブ</t>
    </rPh>
    <phoneticPr fontId="2"/>
  </si>
  <si>
    <t>↓ここを選択</t>
    <rPh sb="4" eb="6">
      <t>センタク</t>
    </rPh>
    <phoneticPr fontId="2"/>
  </si>
  <si>
    <t>DWDM選定用ツール</t>
    <rPh sb="4" eb="6">
      <t>センテイ</t>
    </rPh>
    <rPh sb="6" eb="7">
      <t>ヨウ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</si>
</sst>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&quot;円&quot;;[Red]\-#,##0&quot;円&quot;"/>
  </numFmts>
  <fonts count="5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FF0000"/>
      </left>
      <right/>
      <top style="thin">
        <color indexed="64"/>
      </top>
      <bottom style="thin">
        <color indexed="64"/>
      </bottom>
      <diagonal/>
    </border>
    <border>
      <left style="medium">
        <color rgb="FFFF0000"/>
      </left>
      <right/>
      <top style="medium">
        <color rgb="FFFF0000"/>
      </top>
      <bottom style="thin">
        <color indexed="64"/>
      </bottom>
      <diagonal/>
    </border>
    <border>
      <left/>
      <right/>
      <top style="medium">
        <color rgb="FFFF0000"/>
      </top>
      <bottom style="thin">
        <color indexed="64"/>
      </bottom>
      <diagonal/>
    </border>
    <border>
      <left/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/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/>
      <top style="thin">
        <color indexed="64"/>
      </top>
      <bottom style="medium">
        <color rgb="FFFF0000"/>
      </bottom>
      <diagonal/>
    </border>
    <border>
      <left/>
      <right/>
      <top style="thin">
        <color indexed="64"/>
      </top>
      <bottom style="medium">
        <color rgb="FFFF0000"/>
      </bottom>
      <diagonal/>
    </border>
    <border>
      <left/>
      <right style="medium">
        <color rgb="FFFF0000"/>
      </right>
      <top style="thin">
        <color indexed="64"/>
      </top>
      <bottom style="medium">
        <color rgb="FFFF0000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80">
    <xf numFmtId="0" fontId="0" fillId="0" borderId="0" xfId="0">
      <alignment vertical="center"/>
    </xf>
    <xf numFmtId="0" fontId="0" fillId="2" borderId="0" xfId="0" applyFill="1">
      <alignment vertical="center"/>
    </xf>
    <xf numFmtId="38" fontId="0" fillId="0" borderId="0" xfId="1" applyFont="1">
      <alignment vertical="center"/>
    </xf>
    <xf numFmtId="0" fontId="0" fillId="0" borderId="0" xfId="0" applyAlignment="1">
      <alignment vertical="center"/>
    </xf>
    <xf numFmtId="0" fontId="0" fillId="3" borderId="0" xfId="0" applyFill="1">
      <alignment vertical="center"/>
    </xf>
    <xf numFmtId="0" fontId="0" fillId="4" borderId="0" xfId="0" applyFill="1">
      <alignment vertical="center"/>
    </xf>
    <xf numFmtId="0" fontId="0" fillId="5" borderId="0" xfId="0" applyFill="1">
      <alignment vertical="center"/>
    </xf>
    <xf numFmtId="0" fontId="0" fillId="6" borderId="0" xfId="0" applyFill="1">
      <alignment vertical="center"/>
    </xf>
    <xf numFmtId="0" fontId="0" fillId="7" borderId="0" xfId="0" applyFill="1">
      <alignment vertical="center"/>
    </xf>
    <xf numFmtId="0" fontId="0" fillId="0" borderId="0" xfId="0" applyAlignment="1">
      <alignment vertical="center"/>
    </xf>
    <xf numFmtId="0" fontId="0" fillId="0" borderId="0" xfId="0" applyBorder="1">
      <alignment vertical="center"/>
    </xf>
    <xf numFmtId="0" fontId="0" fillId="0" borderId="0" xfId="0" applyFill="1" applyBorder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0" fillId="0" borderId="0" xfId="0" quotePrefix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right" vertical="center"/>
    </xf>
    <xf numFmtId="0" fontId="0" fillId="0" borderId="3" xfId="0" applyFill="1" applyBorder="1" applyAlignment="1">
      <alignment vertical="center"/>
    </xf>
    <xf numFmtId="0" fontId="0" fillId="0" borderId="3" xfId="0" applyFill="1" applyBorder="1">
      <alignment vertical="center"/>
    </xf>
    <xf numFmtId="0" fontId="3" fillId="0" borderId="0" xfId="0" applyFont="1" applyFill="1" applyBorder="1">
      <alignment vertical="center"/>
    </xf>
    <xf numFmtId="0" fontId="4" fillId="0" borderId="0" xfId="0" applyFont="1">
      <alignment vertical="center"/>
    </xf>
    <xf numFmtId="0" fontId="0" fillId="0" borderId="0" xfId="0" applyAlignment="1">
      <alignment horizontal="left" vertical="center"/>
    </xf>
    <xf numFmtId="0" fontId="3" fillId="9" borderId="7" xfId="0" applyFont="1" applyFill="1" applyBorder="1" applyAlignment="1">
      <alignment horizontal="center" vertical="center"/>
    </xf>
    <xf numFmtId="0" fontId="3" fillId="9" borderId="8" xfId="0" applyFont="1" applyFill="1" applyBorder="1" applyAlignment="1">
      <alignment horizontal="center" vertical="center"/>
    </xf>
    <xf numFmtId="0" fontId="3" fillId="9" borderId="30" xfId="0" applyFont="1" applyFill="1" applyBorder="1" applyAlignment="1">
      <alignment horizontal="center" vertical="center"/>
    </xf>
    <xf numFmtId="0" fontId="3" fillId="8" borderId="27" xfId="0" applyFont="1" applyFill="1" applyBorder="1" applyAlignment="1" applyProtection="1">
      <alignment horizontal="center" vertical="center"/>
      <protection locked="0"/>
    </xf>
    <xf numFmtId="0" fontId="3" fillId="8" borderId="28" xfId="0" applyFont="1" applyFill="1" applyBorder="1" applyAlignment="1" applyProtection="1">
      <alignment horizontal="center" vertical="center"/>
      <protection locked="0"/>
    </xf>
    <xf numFmtId="0" fontId="3" fillId="8" borderId="29" xfId="0" applyFont="1" applyFill="1" applyBorder="1" applyAlignment="1" applyProtection="1">
      <alignment horizontal="center" vertical="center"/>
      <protection locked="0"/>
    </xf>
    <xf numFmtId="0" fontId="3" fillId="8" borderId="26" xfId="0" applyFont="1" applyFill="1" applyBorder="1" applyAlignment="1" applyProtection="1">
      <alignment horizontal="center" vertical="center"/>
      <protection locked="0"/>
    </xf>
    <xf numFmtId="0" fontId="3" fillId="8" borderId="8" xfId="0" applyFont="1" applyFill="1" applyBorder="1" applyAlignment="1" applyProtection="1">
      <alignment horizontal="center" vertical="center"/>
      <protection locked="0"/>
    </xf>
    <xf numFmtId="0" fontId="3" fillId="8" borderId="30" xfId="0" applyFont="1" applyFill="1" applyBorder="1" applyAlignment="1" applyProtection="1">
      <alignment horizontal="center" vertical="center"/>
      <protection locked="0"/>
    </xf>
    <xf numFmtId="0" fontId="3" fillId="8" borderId="31" xfId="0" applyFont="1" applyFill="1" applyBorder="1" applyAlignment="1" applyProtection="1">
      <alignment horizontal="center" vertical="center"/>
      <protection locked="0"/>
    </xf>
    <xf numFmtId="0" fontId="3" fillId="8" borderId="32" xfId="0" applyFont="1" applyFill="1" applyBorder="1" applyAlignment="1" applyProtection="1">
      <alignment horizontal="center" vertical="center"/>
      <protection locked="0"/>
    </xf>
    <xf numFmtId="0" fontId="3" fillId="8" borderId="33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0" fontId="0" fillId="9" borderId="14" xfId="0" applyFill="1" applyBorder="1" applyAlignment="1" applyProtection="1">
      <alignment horizontal="center" vertical="center"/>
    </xf>
    <xf numFmtId="0" fontId="0" fillId="9" borderId="15" xfId="0" applyFill="1" applyBorder="1" applyAlignment="1" applyProtection="1">
      <alignment horizontal="center" vertical="center"/>
    </xf>
    <xf numFmtId="0" fontId="0" fillId="9" borderId="16" xfId="0" applyFill="1" applyBorder="1" applyAlignment="1" applyProtection="1">
      <alignment horizontal="center" vertical="center"/>
    </xf>
    <xf numFmtId="38" fontId="0" fillId="9" borderId="13" xfId="1" applyFont="1" applyFill="1" applyBorder="1" applyAlignment="1" applyProtection="1">
      <alignment horizontal="center" vertical="center"/>
    </xf>
    <xf numFmtId="0" fontId="0" fillId="9" borderId="13" xfId="0" applyFill="1" applyBorder="1" applyAlignment="1" applyProtection="1">
      <alignment horizontal="center" vertical="center"/>
    </xf>
    <xf numFmtId="38" fontId="0" fillId="8" borderId="19" xfId="1" applyFont="1" applyFill="1" applyBorder="1" applyProtection="1">
      <alignment vertical="center"/>
    </xf>
    <xf numFmtId="38" fontId="0" fillId="8" borderId="6" xfId="1" applyFont="1" applyFill="1" applyBorder="1" applyProtection="1">
      <alignment vertical="center"/>
    </xf>
    <xf numFmtId="38" fontId="0" fillId="8" borderId="20" xfId="1" applyFont="1" applyFill="1" applyBorder="1" applyProtection="1">
      <alignment vertical="center"/>
    </xf>
    <xf numFmtId="0" fontId="0" fillId="8" borderId="19" xfId="0" applyFill="1" applyBorder="1" applyProtection="1">
      <alignment vertical="center"/>
    </xf>
    <xf numFmtId="0" fontId="0" fillId="8" borderId="20" xfId="0" applyFill="1" applyBorder="1" applyProtection="1">
      <alignment vertical="center"/>
    </xf>
    <xf numFmtId="0" fontId="0" fillId="8" borderId="6" xfId="0" applyFill="1" applyBorder="1" applyProtection="1">
      <alignment vertical="center"/>
    </xf>
    <xf numFmtId="38" fontId="0" fillId="8" borderId="12" xfId="1" applyFont="1" applyFill="1" applyBorder="1" applyProtection="1">
      <alignment vertical="center"/>
    </xf>
    <xf numFmtId="176" fontId="0" fillId="8" borderId="19" xfId="1" applyNumberFormat="1" applyFont="1" applyFill="1" applyBorder="1" applyAlignment="1" applyProtection="1">
      <alignment horizontal="center" vertical="center"/>
    </xf>
    <xf numFmtId="176" fontId="0" fillId="8" borderId="20" xfId="1" applyNumberFormat="1" applyFont="1" applyFill="1" applyBorder="1" applyAlignment="1" applyProtection="1">
      <alignment horizontal="center" vertical="center"/>
    </xf>
    <xf numFmtId="176" fontId="0" fillId="8" borderId="21" xfId="1" applyNumberFormat="1" applyFont="1" applyFill="1" applyBorder="1" applyAlignment="1" applyProtection="1">
      <alignment horizontal="center" vertical="center"/>
    </xf>
    <xf numFmtId="176" fontId="0" fillId="8" borderId="12" xfId="1" applyNumberFormat="1" applyFont="1" applyFill="1" applyBorder="1" applyAlignment="1" applyProtection="1">
      <alignment horizontal="center" vertical="center"/>
    </xf>
    <xf numFmtId="38" fontId="0" fillId="8" borderId="7" xfId="1" applyFont="1" applyFill="1" applyBorder="1" applyProtection="1">
      <alignment vertical="center"/>
    </xf>
    <xf numFmtId="38" fontId="0" fillId="8" borderId="8" xfId="1" applyFont="1" applyFill="1" applyBorder="1" applyProtection="1">
      <alignment vertical="center"/>
    </xf>
    <xf numFmtId="38" fontId="0" fillId="8" borderId="9" xfId="1" applyFont="1" applyFill="1" applyBorder="1" applyProtection="1">
      <alignment vertical="center"/>
    </xf>
    <xf numFmtId="0" fontId="0" fillId="8" borderId="7" xfId="0" applyFill="1" applyBorder="1" applyProtection="1">
      <alignment vertical="center"/>
    </xf>
    <xf numFmtId="0" fontId="0" fillId="8" borderId="8" xfId="0" applyFill="1" applyBorder="1" applyProtection="1">
      <alignment vertical="center"/>
    </xf>
    <xf numFmtId="0" fontId="0" fillId="8" borderId="9" xfId="0" applyFill="1" applyBorder="1" applyProtection="1">
      <alignment vertical="center"/>
    </xf>
    <xf numFmtId="38" fontId="0" fillId="8" borderId="1" xfId="1" applyFont="1" applyFill="1" applyBorder="1" applyProtection="1">
      <alignment vertical="center"/>
    </xf>
    <xf numFmtId="176" fontId="0" fillId="8" borderId="7" xfId="1" applyNumberFormat="1" applyFont="1" applyFill="1" applyBorder="1" applyAlignment="1" applyProtection="1">
      <alignment horizontal="center" vertical="center"/>
    </xf>
    <xf numFmtId="176" fontId="0" fillId="8" borderId="8" xfId="1" applyNumberFormat="1" applyFont="1" applyFill="1" applyBorder="1" applyAlignment="1" applyProtection="1">
      <alignment horizontal="center" vertical="center"/>
    </xf>
    <xf numFmtId="176" fontId="0" fillId="8" borderId="9" xfId="1" applyNumberFormat="1" applyFont="1" applyFill="1" applyBorder="1" applyAlignment="1" applyProtection="1">
      <alignment horizontal="center" vertical="center"/>
    </xf>
    <xf numFmtId="176" fontId="0" fillId="8" borderId="1" xfId="1" applyNumberFormat="1" applyFont="1" applyFill="1" applyBorder="1" applyAlignment="1" applyProtection="1">
      <alignment horizontal="center" vertical="center"/>
    </xf>
    <xf numFmtId="0" fontId="0" fillId="8" borderId="1" xfId="0" applyFill="1" applyBorder="1" applyProtection="1">
      <alignment vertical="center"/>
    </xf>
    <xf numFmtId="176" fontId="0" fillId="8" borderId="2" xfId="1" applyNumberFormat="1" applyFont="1" applyFill="1" applyBorder="1" applyAlignment="1" applyProtection="1">
      <alignment horizontal="center" vertical="center"/>
    </xf>
    <xf numFmtId="176" fontId="0" fillId="8" borderId="17" xfId="1" applyNumberFormat="1" applyFont="1" applyFill="1" applyBorder="1" applyAlignment="1" applyProtection="1">
      <alignment horizontal="center" vertical="center"/>
    </xf>
    <xf numFmtId="176" fontId="0" fillId="8" borderId="22" xfId="1" applyNumberFormat="1" applyFont="1" applyFill="1" applyBorder="1" applyAlignment="1" applyProtection="1">
      <alignment horizontal="center" vertical="center"/>
    </xf>
    <xf numFmtId="176" fontId="0" fillId="8" borderId="10" xfId="1" applyNumberFormat="1" applyFont="1" applyFill="1" applyBorder="1" applyAlignment="1" applyProtection="1">
      <alignment horizontal="center" vertical="center"/>
    </xf>
    <xf numFmtId="0" fontId="0" fillId="0" borderId="0" xfId="0" applyProtection="1">
      <alignment vertical="center"/>
    </xf>
    <xf numFmtId="38" fontId="0" fillId="0" borderId="0" xfId="1" applyFont="1" applyProtection="1">
      <alignment vertical="center"/>
    </xf>
    <xf numFmtId="38" fontId="3" fillId="0" borderId="23" xfId="1" applyFont="1" applyBorder="1" applyAlignment="1" applyProtection="1">
      <alignment horizontal="center" vertical="center"/>
    </xf>
    <xf numFmtId="38" fontId="3" fillId="0" borderId="18" xfId="1" applyFont="1" applyBorder="1" applyAlignment="1" applyProtection="1">
      <alignment horizontal="center" vertical="center"/>
    </xf>
    <xf numFmtId="38" fontId="3" fillId="0" borderId="24" xfId="1" applyFont="1" applyBorder="1" applyAlignment="1" applyProtection="1">
      <alignment horizontal="center" vertical="center"/>
    </xf>
    <xf numFmtId="176" fontId="3" fillId="0" borderId="25" xfId="1" applyNumberFormat="1" applyFont="1" applyBorder="1" applyAlignment="1" applyProtection="1">
      <alignment horizontal="center" vertical="center"/>
    </xf>
    <xf numFmtId="176" fontId="3" fillId="0" borderId="11" xfId="1" applyNumberFormat="1" applyFont="1" applyBorder="1" applyAlignment="1" applyProtection="1">
      <alignment horizontal="center" vertical="center"/>
    </xf>
    <xf numFmtId="0" fontId="0" fillId="0" borderId="3" xfId="0" applyBorder="1" applyProtection="1">
      <alignment vertical="center"/>
    </xf>
    <xf numFmtId="0" fontId="0" fillId="0" borderId="0" xfId="0" applyBorder="1" applyProtection="1">
      <alignment vertical="center"/>
    </xf>
    <xf numFmtId="0" fontId="0" fillId="0" borderId="4" xfId="0" applyBorder="1" applyProtection="1">
      <alignment vertical="center"/>
    </xf>
    <xf numFmtId="0" fontId="0" fillId="0" borderId="5" xfId="0" applyBorder="1" applyProtection="1">
      <alignment vertical="center"/>
    </xf>
    <xf numFmtId="0" fontId="3" fillId="0" borderId="0" xfId="0" applyFont="1" applyProtection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26" Type="http://schemas.openxmlformats.org/officeDocument/2006/relationships/image" Target="../media/image28.png"/><Relationship Id="rId3" Type="http://schemas.openxmlformats.org/officeDocument/2006/relationships/image" Target="../media/image5.png"/><Relationship Id="rId21" Type="http://schemas.openxmlformats.org/officeDocument/2006/relationships/image" Target="../media/image23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7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0" Type="http://schemas.openxmlformats.org/officeDocument/2006/relationships/image" Target="../media/image22.png"/><Relationship Id="rId29" Type="http://schemas.openxmlformats.org/officeDocument/2006/relationships/image" Target="../media/image31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24" Type="http://schemas.openxmlformats.org/officeDocument/2006/relationships/image" Target="../media/image26.png"/><Relationship Id="rId32" Type="http://schemas.openxmlformats.org/officeDocument/2006/relationships/image" Target="../media/image34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23" Type="http://schemas.openxmlformats.org/officeDocument/2006/relationships/image" Target="../media/image25.png"/><Relationship Id="rId28" Type="http://schemas.openxmlformats.org/officeDocument/2006/relationships/image" Target="../media/image30.pn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31" Type="http://schemas.openxmlformats.org/officeDocument/2006/relationships/image" Target="../media/image33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4.png"/><Relationship Id="rId27" Type="http://schemas.openxmlformats.org/officeDocument/2006/relationships/image" Target="../media/image29.png"/><Relationship Id="rId30" Type="http://schemas.openxmlformats.org/officeDocument/2006/relationships/image" Target="../media/image3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78441</xdr:colOff>
          <xdr:row>14</xdr:row>
          <xdr:rowOff>81784</xdr:rowOff>
        </xdr:from>
        <xdr:to>
          <xdr:col>19</xdr:col>
          <xdr:colOff>244849</xdr:colOff>
          <xdr:row>27</xdr:row>
          <xdr:rowOff>44824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C2D2168D-CC35-4948-A4C4-BD50B99E77E7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参照画像" spid="_x0000_s7195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392206" y="3510784"/>
              <a:ext cx="5791761" cy="3022246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5741595</xdr:colOff>
      <xdr:row>9</xdr:row>
      <xdr:rowOff>3165428</xdr:rowOff>
    </xdr:to>
    <xdr:pic>
      <xdr:nvPicPr>
        <xdr:cNvPr id="86" name="図 85">
          <a:extLst>
            <a:ext uri="{FF2B5EF4-FFF2-40B4-BE49-F238E27FC236}">
              <a16:creationId xmlns:a16="http://schemas.microsoft.com/office/drawing/2014/main" id="{B614A036-6C13-40E3-8040-030EB7F67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25955625"/>
          <a:ext cx="5741595" cy="31654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5741595</xdr:colOff>
      <xdr:row>10</xdr:row>
      <xdr:rowOff>3165428</xdr:rowOff>
    </xdr:to>
    <xdr:pic>
      <xdr:nvPicPr>
        <xdr:cNvPr id="88" name="図 87">
          <a:extLst>
            <a:ext uri="{FF2B5EF4-FFF2-40B4-BE49-F238E27FC236}">
              <a16:creationId xmlns:a16="http://schemas.microsoft.com/office/drawing/2014/main" id="{7C2652B2-17AF-4FCC-A8CD-A0503C44B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29170313"/>
          <a:ext cx="5741595" cy="31654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5741595</xdr:colOff>
      <xdr:row>11</xdr:row>
      <xdr:rowOff>3165428</xdr:rowOff>
    </xdr:to>
    <xdr:pic>
      <xdr:nvPicPr>
        <xdr:cNvPr id="90" name="図 89">
          <a:extLst>
            <a:ext uri="{FF2B5EF4-FFF2-40B4-BE49-F238E27FC236}">
              <a16:creationId xmlns:a16="http://schemas.microsoft.com/office/drawing/2014/main" id="{866FA89F-B14C-446D-8DCC-DEED3C918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32385000"/>
          <a:ext cx="5741595" cy="31654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5741595</xdr:colOff>
      <xdr:row>12</xdr:row>
      <xdr:rowOff>3165428</xdr:rowOff>
    </xdr:to>
    <xdr:pic>
      <xdr:nvPicPr>
        <xdr:cNvPr id="92" name="図 91">
          <a:extLst>
            <a:ext uri="{FF2B5EF4-FFF2-40B4-BE49-F238E27FC236}">
              <a16:creationId xmlns:a16="http://schemas.microsoft.com/office/drawing/2014/main" id="{DDE0152F-AF9F-407A-BC28-5E5FD29E2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35599688"/>
          <a:ext cx="5741595" cy="31654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5741597</xdr:colOff>
      <xdr:row>13</xdr:row>
      <xdr:rowOff>3167062</xdr:rowOff>
    </xdr:to>
    <xdr:pic>
      <xdr:nvPicPr>
        <xdr:cNvPr id="94" name="図 93">
          <a:extLst>
            <a:ext uri="{FF2B5EF4-FFF2-40B4-BE49-F238E27FC236}">
              <a16:creationId xmlns:a16="http://schemas.microsoft.com/office/drawing/2014/main" id="{2DAFEEC0-21C9-4514-95B9-918FE50D5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38814375"/>
          <a:ext cx="5741597" cy="31670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5741597</xdr:colOff>
      <xdr:row>14</xdr:row>
      <xdr:rowOff>3167062</xdr:rowOff>
    </xdr:to>
    <xdr:pic>
      <xdr:nvPicPr>
        <xdr:cNvPr id="96" name="図 95">
          <a:extLst>
            <a:ext uri="{FF2B5EF4-FFF2-40B4-BE49-F238E27FC236}">
              <a16:creationId xmlns:a16="http://schemas.microsoft.com/office/drawing/2014/main" id="{36DDCFA0-2BA1-4101-B0DE-026477F9E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42029063"/>
          <a:ext cx="5741597" cy="31670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5741597</xdr:colOff>
      <xdr:row>15</xdr:row>
      <xdr:rowOff>3167062</xdr:rowOff>
    </xdr:to>
    <xdr:pic>
      <xdr:nvPicPr>
        <xdr:cNvPr id="98" name="図 97">
          <a:extLst>
            <a:ext uri="{FF2B5EF4-FFF2-40B4-BE49-F238E27FC236}">
              <a16:creationId xmlns:a16="http://schemas.microsoft.com/office/drawing/2014/main" id="{DB457DEE-4F8A-42DC-A708-5A8B74200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45243750"/>
          <a:ext cx="5741597" cy="31670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5741597</xdr:colOff>
      <xdr:row>16</xdr:row>
      <xdr:rowOff>3167062</xdr:rowOff>
    </xdr:to>
    <xdr:pic>
      <xdr:nvPicPr>
        <xdr:cNvPr id="100" name="図 99">
          <a:extLst>
            <a:ext uri="{FF2B5EF4-FFF2-40B4-BE49-F238E27FC236}">
              <a16:creationId xmlns:a16="http://schemas.microsoft.com/office/drawing/2014/main" id="{C50D0162-F58A-4D78-A872-230E82D63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48458438"/>
          <a:ext cx="5741597" cy="3167062"/>
        </a:xfrm>
        <a:prstGeom prst="rect">
          <a:avLst/>
        </a:prstGeom>
      </xdr:spPr>
    </xdr:pic>
    <xdr:clientData/>
  </xdr:twoCellAnchor>
  <xdr:twoCellAnchor editAs="oneCell">
    <xdr:from>
      <xdr:col>1</xdr:col>
      <xdr:colOff>168088</xdr:colOff>
      <xdr:row>0</xdr:row>
      <xdr:rowOff>224118</xdr:rowOff>
    </xdr:from>
    <xdr:to>
      <xdr:col>1</xdr:col>
      <xdr:colOff>5909683</xdr:colOff>
      <xdr:row>1</xdr:row>
      <xdr:rowOff>3164426</xdr:rowOff>
    </xdr:to>
    <xdr:pic>
      <xdr:nvPicPr>
        <xdr:cNvPr id="102" name="図 101">
          <a:extLst>
            <a:ext uri="{FF2B5EF4-FFF2-40B4-BE49-F238E27FC236}">
              <a16:creationId xmlns:a16="http://schemas.microsoft.com/office/drawing/2014/main" id="{99718B55-B881-4400-B480-0D30E3B1C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323" y="224118"/>
          <a:ext cx="5741595" cy="317563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5741595</xdr:colOff>
      <xdr:row>2</xdr:row>
      <xdr:rowOff>3165428</xdr:rowOff>
    </xdr:to>
    <xdr:pic>
      <xdr:nvPicPr>
        <xdr:cNvPr id="104" name="図 103">
          <a:extLst>
            <a:ext uri="{FF2B5EF4-FFF2-40B4-BE49-F238E27FC236}">
              <a16:creationId xmlns:a16="http://schemas.microsoft.com/office/drawing/2014/main" id="{C52B4CF3-6DA7-47AF-AC6C-E3D024BF2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3452813"/>
          <a:ext cx="5741595" cy="31654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5741595</xdr:colOff>
      <xdr:row>3</xdr:row>
      <xdr:rowOff>3165428</xdr:rowOff>
    </xdr:to>
    <xdr:pic>
      <xdr:nvPicPr>
        <xdr:cNvPr id="106" name="図 105">
          <a:extLst>
            <a:ext uri="{FF2B5EF4-FFF2-40B4-BE49-F238E27FC236}">
              <a16:creationId xmlns:a16="http://schemas.microsoft.com/office/drawing/2014/main" id="{23424DCE-8E6E-4A00-9251-B4210998E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6667500"/>
          <a:ext cx="5741595" cy="31654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5741595</xdr:colOff>
      <xdr:row>4</xdr:row>
      <xdr:rowOff>3165428</xdr:rowOff>
    </xdr:to>
    <xdr:pic>
      <xdr:nvPicPr>
        <xdr:cNvPr id="108" name="図 107">
          <a:extLst>
            <a:ext uri="{FF2B5EF4-FFF2-40B4-BE49-F238E27FC236}">
              <a16:creationId xmlns:a16="http://schemas.microsoft.com/office/drawing/2014/main" id="{00F49354-3D78-426C-8AEA-74E6A7801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036" y="9919607"/>
          <a:ext cx="5741595" cy="31654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5741597</xdr:colOff>
      <xdr:row>5</xdr:row>
      <xdr:rowOff>3167062</xdr:rowOff>
    </xdr:to>
    <xdr:pic>
      <xdr:nvPicPr>
        <xdr:cNvPr id="110" name="図 109">
          <a:extLst>
            <a:ext uri="{FF2B5EF4-FFF2-40B4-BE49-F238E27FC236}">
              <a16:creationId xmlns:a16="http://schemas.microsoft.com/office/drawing/2014/main" id="{DB3EEDE0-7256-42E7-A381-2B7724E12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13096875"/>
          <a:ext cx="5741597" cy="31670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5741597</xdr:colOff>
      <xdr:row>6</xdr:row>
      <xdr:rowOff>3167062</xdr:rowOff>
    </xdr:to>
    <xdr:pic>
      <xdr:nvPicPr>
        <xdr:cNvPr id="112" name="図 111">
          <a:extLst>
            <a:ext uri="{FF2B5EF4-FFF2-40B4-BE49-F238E27FC236}">
              <a16:creationId xmlns:a16="http://schemas.microsoft.com/office/drawing/2014/main" id="{EF6E9894-7AB4-44C6-A8E0-12680BBD5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16311563"/>
          <a:ext cx="5741597" cy="31670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5741597</xdr:colOff>
      <xdr:row>7</xdr:row>
      <xdr:rowOff>3167062</xdr:rowOff>
    </xdr:to>
    <xdr:pic>
      <xdr:nvPicPr>
        <xdr:cNvPr id="114" name="図 113">
          <a:extLst>
            <a:ext uri="{FF2B5EF4-FFF2-40B4-BE49-F238E27FC236}">
              <a16:creationId xmlns:a16="http://schemas.microsoft.com/office/drawing/2014/main" id="{D6010374-83F2-4052-9EBF-AB547C606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19526250"/>
          <a:ext cx="5741597" cy="31670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5741597</xdr:colOff>
      <xdr:row>8</xdr:row>
      <xdr:rowOff>3167062</xdr:rowOff>
    </xdr:to>
    <xdr:pic>
      <xdr:nvPicPr>
        <xdr:cNvPr id="116" name="図 115">
          <a:extLst>
            <a:ext uri="{FF2B5EF4-FFF2-40B4-BE49-F238E27FC236}">
              <a16:creationId xmlns:a16="http://schemas.microsoft.com/office/drawing/2014/main" id="{F44FE85F-9158-4645-BE05-41600D141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22740938"/>
          <a:ext cx="5741597" cy="3167062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17</xdr:row>
      <xdr:rowOff>0</xdr:rowOff>
    </xdr:from>
    <xdr:to>
      <xdr:col>1</xdr:col>
      <xdr:colOff>5641312</xdr:colOff>
      <xdr:row>17</xdr:row>
      <xdr:rowOff>3122677</xdr:rowOff>
    </xdr:to>
    <xdr:pic>
      <xdr:nvPicPr>
        <xdr:cNvPr id="118" name="図 117">
          <a:extLst>
            <a:ext uri="{FF2B5EF4-FFF2-40B4-BE49-F238E27FC236}">
              <a16:creationId xmlns:a16="http://schemas.microsoft.com/office/drawing/2014/main" id="{042F4EFC-B851-4390-B6AF-3FD499F3D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3" y="51673125"/>
          <a:ext cx="5403187" cy="3122677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18</xdr:row>
      <xdr:rowOff>0</xdr:rowOff>
    </xdr:from>
    <xdr:to>
      <xdr:col>1</xdr:col>
      <xdr:colOff>5641312</xdr:colOff>
      <xdr:row>18</xdr:row>
      <xdr:rowOff>3122677</xdr:rowOff>
    </xdr:to>
    <xdr:pic>
      <xdr:nvPicPr>
        <xdr:cNvPr id="120" name="図 119">
          <a:extLst>
            <a:ext uri="{FF2B5EF4-FFF2-40B4-BE49-F238E27FC236}">
              <a16:creationId xmlns:a16="http://schemas.microsoft.com/office/drawing/2014/main" id="{B07BC363-A363-4668-8B18-950DB26F7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3" y="54887813"/>
          <a:ext cx="5403187" cy="3122677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19</xdr:row>
      <xdr:rowOff>0</xdr:rowOff>
    </xdr:from>
    <xdr:to>
      <xdr:col>1</xdr:col>
      <xdr:colOff>5641312</xdr:colOff>
      <xdr:row>19</xdr:row>
      <xdr:rowOff>3122677</xdr:rowOff>
    </xdr:to>
    <xdr:pic>
      <xdr:nvPicPr>
        <xdr:cNvPr id="122" name="図 121">
          <a:extLst>
            <a:ext uri="{FF2B5EF4-FFF2-40B4-BE49-F238E27FC236}">
              <a16:creationId xmlns:a16="http://schemas.microsoft.com/office/drawing/2014/main" id="{2A12B181-228F-47B5-8C01-0A49B44B2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3" y="58102500"/>
          <a:ext cx="5403187" cy="3122677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20</xdr:row>
      <xdr:rowOff>0</xdr:rowOff>
    </xdr:from>
    <xdr:to>
      <xdr:col>1</xdr:col>
      <xdr:colOff>5641312</xdr:colOff>
      <xdr:row>20</xdr:row>
      <xdr:rowOff>3122677</xdr:rowOff>
    </xdr:to>
    <xdr:pic>
      <xdr:nvPicPr>
        <xdr:cNvPr id="124" name="図 123">
          <a:extLst>
            <a:ext uri="{FF2B5EF4-FFF2-40B4-BE49-F238E27FC236}">
              <a16:creationId xmlns:a16="http://schemas.microsoft.com/office/drawing/2014/main" id="{14D4C0FC-4196-4F65-B541-E3BB16376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3" y="61317188"/>
          <a:ext cx="5403187" cy="3122677"/>
        </a:xfrm>
        <a:prstGeom prst="rect">
          <a:avLst/>
        </a:prstGeom>
      </xdr:spPr>
    </xdr:pic>
    <xdr:clientData/>
  </xdr:twoCellAnchor>
  <xdr:twoCellAnchor editAs="oneCell">
    <xdr:from>
      <xdr:col>1</xdr:col>
      <xdr:colOff>244928</xdr:colOff>
      <xdr:row>21</xdr:row>
      <xdr:rowOff>0</xdr:rowOff>
    </xdr:from>
    <xdr:to>
      <xdr:col>1</xdr:col>
      <xdr:colOff>5648115</xdr:colOff>
      <xdr:row>21</xdr:row>
      <xdr:rowOff>3156475</xdr:rowOff>
    </xdr:to>
    <xdr:pic>
      <xdr:nvPicPr>
        <xdr:cNvPr id="126" name="図 125">
          <a:extLst>
            <a:ext uri="{FF2B5EF4-FFF2-40B4-BE49-F238E27FC236}">
              <a16:creationId xmlns:a16="http://schemas.microsoft.com/office/drawing/2014/main" id="{2FD85146-B930-4BD3-94D1-B2A23D047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964" y="64742786"/>
          <a:ext cx="5403187" cy="315647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22</xdr:row>
      <xdr:rowOff>0</xdr:rowOff>
    </xdr:from>
    <xdr:to>
      <xdr:col>1</xdr:col>
      <xdr:colOff>5641312</xdr:colOff>
      <xdr:row>22</xdr:row>
      <xdr:rowOff>3146270</xdr:rowOff>
    </xdr:to>
    <xdr:pic>
      <xdr:nvPicPr>
        <xdr:cNvPr id="128" name="図 127">
          <a:extLst>
            <a:ext uri="{FF2B5EF4-FFF2-40B4-BE49-F238E27FC236}">
              <a16:creationId xmlns:a16="http://schemas.microsoft.com/office/drawing/2014/main" id="{DC00C8FA-477F-4400-AB36-0D9861B76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3" y="67746563"/>
          <a:ext cx="5403187" cy="314627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23</xdr:row>
      <xdr:rowOff>0</xdr:rowOff>
    </xdr:from>
    <xdr:to>
      <xdr:col>1</xdr:col>
      <xdr:colOff>5641312</xdr:colOff>
      <xdr:row>23</xdr:row>
      <xdr:rowOff>3146270</xdr:rowOff>
    </xdr:to>
    <xdr:pic>
      <xdr:nvPicPr>
        <xdr:cNvPr id="130" name="図 129">
          <a:extLst>
            <a:ext uri="{FF2B5EF4-FFF2-40B4-BE49-F238E27FC236}">
              <a16:creationId xmlns:a16="http://schemas.microsoft.com/office/drawing/2014/main" id="{2EFDC3DA-C8A4-45CD-8B55-8DBDD03FD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3" y="70961250"/>
          <a:ext cx="5403187" cy="314627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24</xdr:row>
      <xdr:rowOff>0</xdr:rowOff>
    </xdr:from>
    <xdr:to>
      <xdr:col>1</xdr:col>
      <xdr:colOff>5641312</xdr:colOff>
      <xdr:row>24</xdr:row>
      <xdr:rowOff>3146270</xdr:rowOff>
    </xdr:to>
    <xdr:pic>
      <xdr:nvPicPr>
        <xdr:cNvPr id="132" name="図 131">
          <a:extLst>
            <a:ext uri="{FF2B5EF4-FFF2-40B4-BE49-F238E27FC236}">
              <a16:creationId xmlns:a16="http://schemas.microsoft.com/office/drawing/2014/main" id="{958AFDFC-DC9C-4873-B906-32BA51194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3" y="74175938"/>
          <a:ext cx="5403187" cy="314627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25</xdr:row>
      <xdr:rowOff>0</xdr:rowOff>
    </xdr:from>
    <xdr:to>
      <xdr:col>1</xdr:col>
      <xdr:colOff>5548312</xdr:colOff>
      <xdr:row>25</xdr:row>
      <xdr:rowOff>3068929</xdr:rowOff>
    </xdr:to>
    <xdr:pic>
      <xdr:nvPicPr>
        <xdr:cNvPr id="134" name="図 133">
          <a:extLst>
            <a:ext uri="{FF2B5EF4-FFF2-40B4-BE49-F238E27FC236}">
              <a16:creationId xmlns:a16="http://schemas.microsoft.com/office/drawing/2014/main" id="{3E93DF7A-CB38-468F-8CB0-7E84865EB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3" y="77390625"/>
          <a:ext cx="5310187" cy="3068929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26</xdr:row>
      <xdr:rowOff>0</xdr:rowOff>
    </xdr:from>
    <xdr:to>
      <xdr:col>1</xdr:col>
      <xdr:colOff>5548312</xdr:colOff>
      <xdr:row>26</xdr:row>
      <xdr:rowOff>3068929</xdr:rowOff>
    </xdr:to>
    <xdr:pic>
      <xdr:nvPicPr>
        <xdr:cNvPr id="136" name="図 135">
          <a:extLst>
            <a:ext uri="{FF2B5EF4-FFF2-40B4-BE49-F238E27FC236}">
              <a16:creationId xmlns:a16="http://schemas.microsoft.com/office/drawing/2014/main" id="{ECD54007-6F53-4DED-B0C6-DB5B5E19A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3" y="80605313"/>
          <a:ext cx="5310187" cy="3068929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27</xdr:row>
      <xdr:rowOff>0</xdr:rowOff>
    </xdr:from>
    <xdr:to>
      <xdr:col>1</xdr:col>
      <xdr:colOff>5548312</xdr:colOff>
      <xdr:row>27</xdr:row>
      <xdr:rowOff>3068929</xdr:rowOff>
    </xdr:to>
    <xdr:pic>
      <xdr:nvPicPr>
        <xdr:cNvPr id="138" name="図 137">
          <a:extLst>
            <a:ext uri="{FF2B5EF4-FFF2-40B4-BE49-F238E27FC236}">
              <a16:creationId xmlns:a16="http://schemas.microsoft.com/office/drawing/2014/main" id="{5F305C14-991C-4EF8-9841-83840308F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3" y="83820000"/>
          <a:ext cx="5310187" cy="3068929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28</xdr:row>
      <xdr:rowOff>0</xdr:rowOff>
    </xdr:from>
    <xdr:to>
      <xdr:col>1</xdr:col>
      <xdr:colOff>5548312</xdr:colOff>
      <xdr:row>28</xdr:row>
      <xdr:rowOff>3068929</xdr:rowOff>
    </xdr:to>
    <xdr:pic>
      <xdr:nvPicPr>
        <xdr:cNvPr id="140" name="図 139">
          <a:extLst>
            <a:ext uri="{FF2B5EF4-FFF2-40B4-BE49-F238E27FC236}">
              <a16:creationId xmlns:a16="http://schemas.microsoft.com/office/drawing/2014/main" id="{6622AAFD-97C0-409F-910E-30A9182E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3" y="87034688"/>
          <a:ext cx="5310187" cy="3068929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29</xdr:row>
      <xdr:rowOff>0</xdr:rowOff>
    </xdr:from>
    <xdr:to>
      <xdr:col>1</xdr:col>
      <xdr:colOff>5548312</xdr:colOff>
      <xdr:row>29</xdr:row>
      <xdr:rowOff>3132237</xdr:rowOff>
    </xdr:to>
    <xdr:pic>
      <xdr:nvPicPr>
        <xdr:cNvPr id="142" name="図 141">
          <a:extLst>
            <a:ext uri="{FF2B5EF4-FFF2-40B4-BE49-F238E27FC236}">
              <a16:creationId xmlns:a16="http://schemas.microsoft.com/office/drawing/2014/main" id="{4C499DB3-4609-4F14-8945-4E004DDCC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3" y="90249375"/>
          <a:ext cx="5310187" cy="3132237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30</xdr:row>
      <xdr:rowOff>0</xdr:rowOff>
    </xdr:from>
    <xdr:to>
      <xdr:col>1</xdr:col>
      <xdr:colOff>5548312</xdr:colOff>
      <xdr:row>30</xdr:row>
      <xdr:rowOff>3132237</xdr:rowOff>
    </xdr:to>
    <xdr:pic>
      <xdr:nvPicPr>
        <xdr:cNvPr id="144" name="図 143">
          <a:extLst>
            <a:ext uri="{FF2B5EF4-FFF2-40B4-BE49-F238E27FC236}">
              <a16:creationId xmlns:a16="http://schemas.microsoft.com/office/drawing/2014/main" id="{7C8553A2-F3C8-461E-B24F-8C68E2685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3" y="93464063"/>
          <a:ext cx="5310187" cy="3132237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31</xdr:row>
      <xdr:rowOff>0</xdr:rowOff>
    </xdr:from>
    <xdr:to>
      <xdr:col>1</xdr:col>
      <xdr:colOff>5548312</xdr:colOff>
      <xdr:row>31</xdr:row>
      <xdr:rowOff>3132237</xdr:rowOff>
    </xdr:to>
    <xdr:pic>
      <xdr:nvPicPr>
        <xdr:cNvPr id="146" name="図 145">
          <a:extLst>
            <a:ext uri="{FF2B5EF4-FFF2-40B4-BE49-F238E27FC236}">
              <a16:creationId xmlns:a16="http://schemas.microsoft.com/office/drawing/2014/main" id="{EF90EB4C-CFFD-4422-8F5E-5EF2F7E8B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3" y="96678750"/>
          <a:ext cx="5310187" cy="3132237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32</xdr:row>
      <xdr:rowOff>0</xdr:rowOff>
    </xdr:from>
    <xdr:to>
      <xdr:col>1</xdr:col>
      <xdr:colOff>5548312</xdr:colOff>
      <xdr:row>32</xdr:row>
      <xdr:rowOff>3132237</xdr:rowOff>
    </xdr:to>
    <xdr:pic>
      <xdr:nvPicPr>
        <xdr:cNvPr id="148" name="図 147">
          <a:extLst>
            <a:ext uri="{FF2B5EF4-FFF2-40B4-BE49-F238E27FC236}">
              <a16:creationId xmlns:a16="http://schemas.microsoft.com/office/drawing/2014/main" id="{9DA3F426-7A2C-4209-BBDD-A6879810C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3" y="99893438"/>
          <a:ext cx="5310187" cy="31322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1D86B-394C-4CD0-93D6-9D0D8BBB939F}">
  <sheetPr>
    <pageSetUpPr fitToPage="1"/>
  </sheetPr>
  <dimension ref="B1:AS37"/>
  <sheetViews>
    <sheetView showGridLines="0" tabSelected="1" zoomScale="85" zoomScaleNormal="85" workbookViewId="0">
      <selection activeCell="E5" sqref="E5:G5"/>
    </sheetView>
  </sheetViews>
  <sheetFormatPr defaultColWidth="4.125" defaultRowHeight="18.75" x14ac:dyDescent="0.4"/>
  <cols>
    <col min="1" max="7" width="4.125" customWidth="1"/>
    <col min="8" max="8" width="5.375" style="14" customWidth="1"/>
    <col min="9" max="20" width="4" style="14" customWidth="1"/>
    <col min="21" max="21" width="4" style="17" customWidth="1"/>
    <col min="22" max="22" width="4" style="14" customWidth="1"/>
    <col min="23" max="36" width="4.125" customWidth="1"/>
    <col min="37" max="37" width="4.125" style="2"/>
    <col min="38" max="43" width="4.125" customWidth="1"/>
    <col min="45" max="46" width="4.125" customWidth="1"/>
  </cols>
  <sheetData>
    <row r="1" spans="2:43" x14ac:dyDescent="0.4">
      <c r="AQ1" s="14" t="s">
        <v>149</v>
      </c>
    </row>
    <row r="2" spans="2:43" ht="24" x14ac:dyDescent="0.4">
      <c r="B2" s="21" t="s">
        <v>152</v>
      </c>
      <c r="H2" s="22"/>
      <c r="AQ2" s="14" t="s">
        <v>150</v>
      </c>
    </row>
    <row r="3" spans="2:43" x14ac:dyDescent="0.4">
      <c r="AQ3" s="14"/>
    </row>
    <row r="4" spans="2:43" ht="19.5" thickBot="1" x14ac:dyDescent="0.45">
      <c r="E4" s="20" t="s">
        <v>151</v>
      </c>
      <c r="F4" s="10"/>
      <c r="G4" s="10"/>
      <c r="W4" t="s">
        <v>69</v>
      </c>
    </row>
    <row r="5" spans="2:43" ht="19.5" thickBot="1" x14ac:dyDescent="0.45">
      <c r="B5" s="23" t="s">
        <v>70</v>
      </c>
      <c r="C5" s="24"/>
      <c r="D5" s="25"/>
      <c r="E5" s="26"/>
      <c r="F5" s="27"/>
      <c r="G5" s="28"/>
      <c r="W5" s="36" t="s">
        <v>37</v>
      </c>
      <c r="X5" s="37"/>
      <c r="Y5" s="37"/>
      <c r="Z5" s="37"/>
      <c r="AA5" s="37"/>
      <c r="AB5" s="37"/>
      <c r="AC5" s="37"/>
      <c r="AD5" s="38"/>
      <c r="AE5" s="36" t="s">
        <v>38</v>
      </c>
      <c r="AF5" s="37"/>
      <c r="AG5" s="37"/>
      <c r="AH5" s="37"/>
      <c r="AI5" s="37"/>
      <c r="AJ5" s="38"/>
      <c r="AK5" s="39" t="s">
        <v>68</v>
      </c>
      <c r="AL5" s="36" t="s">
        <v>39</v>
      </c>
      <c r="AM5" s="37"/>
      <c r="AN5" s="38"/>
      <c r="AO5" s="40" t="s">
        <v>81</v>
      </c>
      <c r="AP5" s="40"/>
      <c r="AQ5" s="40"/>
    </row>
    <row r="6" spans="2:43" ht="19.5" thickTop="1" x14ac:dyDescent="0.4">
      <c r="B6" s="23" t="s">
        <v>1</v>
      </c>
      <c r="C6" s="24"/>
      <c r="D6" s="25"/>
      <c r="E6" s="29"/>
      <c r="F6" s="30"/>
      <c r="G6" s="31"/>
      <c r="W6" s="41" t="str">
        <f>IF(AE6="","",VLOOKUP(AE6,'参照元2(製品リスト)'!$B$1:$D$29,2,FALSE))</f>
        <v>12スロットシャーシ</v>
      </c>
      <c r="X6" s="42"/>
      <c r="Y6" s="41"/>
      <c r="Z6" s="43"/>
      <c r="AA6" s="43"/>
      <c r="AB6" s="43"/>
      <c r="AC6" s="43"/>
      <c r="AD6" s="42"/>
      <c r="AE6" s="44" t="str">
        <f>'参照元2(製品リスト)'!B28</f>
        <v>DNHD12E-2P-SNMPⅢ(HS)</v>
      </c>
      <c r="AF6" s="45"/>
      <c r="AG6" s="45"/>
      <c r="AH6" s="45"/>
      <c r="AI6" s="45"/>
      <c r="AJ6" s="46"/>
      <c r="AK6" s="47" t="str">
        <f>IF($E$5="","",IF($AE$7="DN6710E",VLOOKUP('選定シート '!$E$5,参照元1!$A$2:$E$9,4,FALSE),VLOOKUP('選定シート '!$E$5,参照元1!$A$2:$E$9,5)))</f>
        <v/>
      </c>
      <c r="AL6" s="48">
        <f>IF(AE6="","",VLOOKUP(AE6,'参照元2(製品リスト)'!$B$1:$D$29,3,FALSE))</f>
        <v>321800</v>
      </c>
      <c r="AM6" s="49"/>
      <c r="AN6" s="50"/>
      <c r="AO6" s="51" t="str">
        <f>IFERROR(AK6*AL6,"")</f>
        <v/>
      </c>
      <c r="AP6" s="51"/>
      <c r="AQ6" s="51"/>
    </row>
    <row r="7" spans="2:43" ht="19.5" thickBot="1" x14ac:dyDescent="0.45">
      <c r="B7" s="23" t="s">
        <v>0</v>
      </c>
      <c r="C7" s="24"/>
      <c r="D7" s="25"/>
      <c r="E7" s="32"/>
      <c r="F7" s="33"/>
      <c r="G7" s="34"/>
      <c r="W7" s="52" t="str">
        <f>IF(AE7="","",VLOOKUP(AE7,'参照元2(製品リスト)'!$B$1:$D$29,2,FALSE))</f>
        <v>MC本体　10GBASE-R/R</v>
      </c>
      <c r="X7" s="53"/>
      <c r="Y7" s="53"/>
      <c r="Z7" s="53"/>
      <c r="AA7" s="53"/>
      <c r="AB7" s="53"/>
      <c r="AC7" s="53"/>
      <c r="AD7" s="54"/>
      <c r="AE7" s="55" t="str">
        <f>IF(E6&lt;&gt;"10GBASE-T",IF(OR(E7=参照元1!G3,E7=参照元1!G4,E7=参照元1!G6,E7=参照元1!G7),'参照元2(製品リスト)'!B23,'参照元2(製品リスト)'!B22),'参照元2(製品リスト)'!B24)</f>
        <v>DN6820E</v>
      </c>
      <c r="AF7" s="56"/>
      <c r="AG7" s="56"/>
      <c r="AH7" s="56"/>
      <c r="AI7" s="56"/>
      <c r="AJ7" s="57"/>
      <c r="AK7" s="58" t="str">
        <f>IF($E$5="","",VLOOKUP('選定シート '!$E$5,参照元1!$A$2:$D$9,3,FALSE))</f>
        <v/>
      </c>
      <c r="AL7" s="59">
        <f>IF(AE7="","",VLOOKUP(AE7,'参照元2(製品リスト)'!$B$1:$D$29,3,FALSE))</f>
        <v>158000</v>
      </c>
      <c r="AM7" s="60"/>
      <c r="AN7" s="61"/>
      <c r="AO7" s="51" t="str">
        <f>IFERROR(AK7*AL7,"")</f>
        <v/>
      </c>
      <c r="AP7" s="51"/>
      <c r="AQ7" s="51"/>
    </row>
    <row r="8" spans="2:43" x14ac:dyDescent="0.4">
      <c r="B8" t="s">
        <v>147</v>
      </c>
      <c r="C8" s="11"/>
      <c r="D8" s="11"/>
      <c r="W8" s="52" t="str">
        <f>IF(AE8="","",VLOOKUP(AE8,'参照元2(製品リスト)'!$B$1:$D$29,2,FALSE))</f>
        <v/>
      </c>
      <c r="X8" s="53"/>
      <c r="Y8" s="53"/>
      <c r="Z8" s="53"/>
      <c r="AA8" s="53"/>
      <c r="AB8" s="53"/>
      <c r="AC8" s="53"/>
      <c r="AD8" s="54"/>
      <c r="AE8" s="55" t="str">
        <f>IF(E6="10GBASE-SR",'参照元2(製品リスト)'!B25,IF(E6="10GBASE-LR",'参照元2(製品リスト)'!B26,""))</f>
        <v/>
      </c>
      <c r="AF8" s="56"/>
      <c r="AG8" s="56"/>
      <c r="AH8" s="56"/>
      <c r="AI8" s="56"/>
      <c r="AJ8" s="57"/>
      <c r="AK8" s="58" t="str">
        <f>IF(OR(AE8="",E5=""),"",VLOOKUP('選定シート '!$E$5,参照元1!$A$2:$D$9,3,FALSE))</f>
        <v/>
      </c>
      <c r="AL8" s="59" t="str">
        <f>IF(AE8="","",VLOOKUP(AE8,'参照元2(製品リスト)'!$B$1:$D$29,3,FALSE))</f>
        <v/>
      </c>
      <c r="AM8" s="60"/>
      <c r="AN8" s="61"/>
      <c r="AO8" s="51" t="str">
        <f>IFERROR(AK8*AL8,"")</f>
        <v/>
      </c>
      <c r="AP8" s="51"/>
      <c r="AQ8" s="51"/>
    </row>
    <row r="9" spans="2:43" x14ac:dyDescent="0.4">
      <c r="B9" t="s">
        <v>148</v>
      </c>
      <c r="W9" s="52" t="str">
        <f>IF(AE9="","",VLOOKUP(AE9,'参照元2(製品リスト)'!$B$1:$D$29,2,FALSE))</f>
        <v/>
      </c>
      <c r="X9" s="53"/>
      <c r="Y9" s="53"/>
      <c r="Z9" s="53"/>
      <c r="AA9" s="53"/>
      <c r="AB9" s="53"/>
      <c r="AC9" s="53"/>
      <c r="AD9" s="54"/>
      <c r="AE9" s="55" t="str">
        <f>IF(OR(E7=参照元1!G4,E7=参照元1!G7),'参照元2(製品リスト)'!B27,"")</f>
        <v/>
      </c>
      <c r="AF9" s="56"/>
      <c r="AG9" s="56"/>
      <c r="AH9" s="56"/>
      <c r="AI9" s="56"/>
      <c r="AJ9" s="57"/>
      <c r="AK9" s="58" t="str">
        <f>IF(AE9="","",2)</f>
        <v/>
      </c>
      <c r="AL9" s="59" t="str">
        <f>IF(AE9="","",VLOOKUP(AE9,'参照元2(製品リスト)'!$B$1:$D$29,3,FALSE))</f>
        <v/>
      </c>
      <c r="AM9" s="60"/>
      <c r="AN9" s="61"/>
      <c r="AO9" s="62" t="str">
        <f t="shared" ref="AO9:AO29" si="0">IF(AE9="","",AK9*AL9)</f>
        <v/>
      </c>
      <c r="AP9" s="62"/>
      <c r="AQ9" s="62"/>
    </row>
    <row r="10" spans="2:43" x14ac:dyDescent="0.4">
      <c r="W10" s="52" t="str">
        <f>IF(AE10="","",VLOOKUP(AE10,'参照元2(製品リスト)'!$B$1:$D$29,2,FALSE))</f>
        <v/>
      </c>
      <c r="X10" s="53"/>
      <c r="Y10" s="53"/>
      <c r="Z10" s="53"/>
      <c r="AA10" s="53"/>
      <c r="AB10" s="53"/>
      <c r="AC10" s="53"/>
      <c r="AD10" s="54"/>
      <c r="AE10" s="55" t="str">
        <f>IF(VLOOKUP($E$5,参照元1!$A$2:$B$11,2)&gt;=1,'参照元2(製品リスト)'!B2,"")</f>
        <v/>
      </c>
      <c r="AF10" s="56"/>
      <c r="AG10" s="56"/>
      <c r="AH10" s="56"/>
      <c r="AI10" s="56"/>
      <c r="AJ10" s="57"/>
      <c r="AK10" s="63" t="str">
        <f>IF(AE10="","",1)</f>
        <v/>
      </c>
      <c r="AL10" s="59" t="str">
        <f>IF(AE10="","",VLOOKUP(AE10,'参照元2(製品リスト)'!$B$1:$D$29,3,FALSE))</f>
        <v/>
      </c>
      <c r="AM10" s="60"/>
      <c r="AN10" s="61"/>
      <c r="AO10" s="62" t="str">
        <f t="shared" si="0"/>
        <v/>
      </c>
      <c r="AP10" s="62"/>
      <c r="AQ10" s="62"/>
    </row>
    <row r="11" spans="2:43" x14ac:dyDescent="0.4">
      <c r="W11" s="52" t="str">
        <f>IF(AE11="","",VLOOKUP(AE11,'参照元2(製品リスト)'!$B$1:$D$29,2,FALSE))</f>
        <v/>
      </c>
      <c r="X11" s="53"/>
      <c r="Y11" s="53"/>
      <c r="Z11" s="53"/>
      <c r="AA11" s="53"/>
      <c r="AB11" s="53"/>
      <c r="AC11" s="53"/>
      <c r="AD11" s="54"/>
      <c r="AE11" s="55" t="str">
        <f>IF(VLOOKUP($E$5,参照元1!$A$2:$B$11,2)&gt;=1,'参照元2(製品リスト)'!B3,"")</f>
        <v/>
      </c>
      <c r="AF11" s="56"/>
      <c r="AG11" s="56"/>
      <c r="AH11" s="56"/>
      <c r="AI11" s="56"/>
      <c r="AJ11" s="57"/>
      <c r="AK11" s="63" t="str">
        <f t="shared" ref="AK11:AK29" si="1">IF(AE11="","",1)</f>
        <v/>
      </c>
      <c r="AL11" s="59" t="str">
        <f>IF(AE11="","",VLOOKUP(AE11,'参照元2(製品リスト)'!$B$1:$D$29,3,FALSE))</f>
        <v/>
      </c>
      <c r="AM11" s="60"/>
      <c r="AN11" s="61"/>
      <c r="AO11" s="62" t="str">
        <f t="shared" si="0"/>
        <v/>
      </c>
      <c r="AP11" s="62"/>
      <c r="AQ11" s="62"/>
    </row>
    <row r="12" spans="2:43" x14ac:dyDescent="0.4">
      <c r="B12" t="str">
        <f>$AE$7&amp;VLOOKUP($E$5,参照元1!$A$2:$B$11,2)&amp;IF($AE$9="","","A")</f>
        <v>DN6820E</v>
      </c>
      <c r="H12"/>
      <c r="I12"/>
      <c r="J12"/>
      <c r="K12"/>
      <c r="L12"/>
      <c r="M12"/>
      <c r="N12"/>
      <c r="O12"/>
      <c r="P12" s="2"/>
      <c r="Q12"/>
      <c r="R12"/>
      <c r="S12"/>
      <c r="T12"/>
      <c r="U12" s="16"/>
      <c r="W12" s="52" t="str">
        <f>IF(AE12="","",VLOOKUP(AE12,'参照元2(製品リスト)'!$B$1:$D$29,2,FALSE))</f>
        <v/>
      </c>
      <c r="X12" s="53"/>
      <c r="Y12" s="53"/>
      <c r="Z12" s="53"/>
      <c r="AA12" s="53"/>
      <c r="AB12" s="53"/>
      <c r="AC12" s="53"/>
      <c r="AD12" s="54"/>
      <c r="AE12" s="55" t="str">
        <f>IF(VLOOKUP($E$5,参照元1!$A$2:$B$11,2)&gt;=1,'参照元2(製品リスト)'!B4,"")</f>
        <v/>
      </c>
      <c r="AF12" s="56"/>
      <c r="AG12" s="56"/>
      <c r="AH12" s="56"/>
      <c r="AI12" s="56"/>
      <c r="AJ12" s="57"/>
      <c r="AK12" s="63" t="str">
        <f t="shared" si="1"/>
        <v/>
      </c>
      <c r="AL12" s="59" t="str">
        <f>IF(AE12="","",VLOOKUP(AE12,'参照元2(製品リスト)'!$B$1:$D$29,3,FALSE))</f>
        <v/>
      </c>
      <c r="AM12" s="60"/>
      <c r="AN12" s="61"/>
      <c r="AO12" s="62" t="str">
        <f t="shared" si="0"/>
        <v/>
      </c>
      <c r="AP12" s="62"/>
      <c r="AQ12" s="62"/>
    </row>
    <row r="13" spans="2:43" ht="19.5" thickBot="1" x14ac:dyDescent="0.45">
      <c r="B13" s="36" t="s">
        <v>134</v>
      </c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8"/>
      <c r="U13" s="18"/>
      <c r="W13" s="52" t="str">
        <f>IF(AE13="","",VLOOKUP(AE13,'参照元2(製品リスト)'!$B$1:$D$29,2,FALSE))</f>
        <v/>
      </c>
      <c r="X13" s="53"/>
      <c r="Y13" s="53"/>
      <c r="Z13" s="53"/>
      <c r="AA13" s="53"/>
      <c r="AB13" s="53"/>
      <c r="AC13" s="53"/>
      <c r="AD13" s="54"/>
      <c r="AE13" s="55" t="str">
        <f>IF(VLOOKUP($E$5,参照元1!$A$2:$B$11,2)&gt;=1,'参照元2(製品リスト)'!B5,"")</f>
        <v/>
      </c>
      <c r="AF13" s="56"/>
      <c r="AG13" s="56"/>
      <c r="AH13" s="56"/>
      <c r="AI13" s="56"/>
      <c r="AJ13" s="57"/>
      <c r="AK13" s="63" t="str">
        <f t="shared" si="1"/>
        <v/>
      </c>
      <c r="AL13" s="59" t="str">
        <f>IF(AE13="","",VLOOKUP(AE13,'参照元2(製品リスト)'!$B$1:$D$29,3,FALSE))</f>
        <v/>
      </c>
      <c r="AM13" s="60"/>
      <c r="AN13" s="61"/>
      <c r="AO13" s="62" t="str">
        <f t="shared" si="0"/>
        <v/>
      </c>
      <c r="AP13" s="62"/>
      <c r="AQ13" s="62"/>
    </row>
    <row r="14" spans="2:43" ht="19.5" thickTop="1" x14ac:dyDescent="0.4">
      <c r="B14" s="75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19"/>
      <c r="W14" s="52" t="str">
        <f>IF(AE14="","",VLOOKUP(AE14,'参照元2(製品リスト)'!$B$1:$D$29,2,FALSE))</f>
        <v/>
      </c>
      <c r="X14" s="53"/>
      <c r="Y14" s="53"/>
      <c r="Z14" s="53"/>
      <c r="AA14" s="53"/>
      <c r="AB14" s="53"/>
      <c r="AC14" s="53"/>
      <c r="AD14" s="54"/>
      <c r="AE14" s="55" t="str">
        <f>IF(VLOOKUP($E$5,参照元1!$A$2:$B$11,2)&gt;=2,'参照元2(製品リスト)'!B6,"")</f>
        <v/>
      </c>
      <c r="AF14" s="56"/>
      <c r="AG14" s="56"/>
      <c r="AH14" s="56"/>
      <c r="AI14" s="56"/>
      <c r="AJ14" s="57"/>
      <c r="AK14" s="63" t="str">
        <f t="shared" si="1"/>
        <v/>
      </c>
      <c r="AL14" s="59" t="str">
        <f>IF(AE14="","",VLOOKUP(AE14,'参照元2(製品リスト)'!$B$1:$D$29,3,FALSE))</f>
        <v/>
      </c>
      <c r="AM14" s="60"/>
      <c r="AN14" s="61"/>
      <c r="AO14" s="62" t="str">
        <f t="shared" si="0"/>
        <v/>
      </c>
      <c r="AP14" s="62"/>
      <c r="AQ14" s="62"/>
    </row>
    <row r="15" spans="2:43" x14ac:dyDescent="0.4">
      <c r="B15" s="75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19"/>
      <c r="W15" s="52" t="str">
        <f>IF(AE15="","",VLOOKUP(AE15,'参照元2(製品リスト)'!$B$1:$D$29,2,FALSE))</f>
        <v/>
      </c>
      <c r="X15" s="53"/>
      <c r="Y15" s="53"/>
      <c r="Z15" s="53"/>
      <c r="AA15" s="53"/>
      <c r="AB15" s="53"/>
      <c r="AC15" s="53"/>
      <c r="AD15" s="54"/>
      <c r="AE15" s="55" t="str">
        <f>IF(VLOOKUP($E$5,参照元1!$A$2:$B$11,2)&gt;=2,'参照元2(製品リスト)'!B7,"")</f>
        <v/>
      </c>
      <c r="AF15" s="56"/>
      <c r="AG15" s="56"/>
      <c r="AH15" s="56"/>
      <c r="AI15" s="56"/>
      <c r="AJ15" s="57"/>
      <c r="AK15" s="63" t="str">
        <f t="shared" si="1"/>
        <v/>
      </c>
      <c r="AL15" s="59" t="str">
        <f>IF(AE15="","",VLOOKUP(AE15,'参照元2(製品リスト)'!$B$1:$D$29,3,FALSE))</f>
        <v/>
      </c>
      <c r="AM15" s="60"/>
      <c r="AN15" s="61"/>
      <c r="AO15" s="62" t="str">
        <f t="shared" si="0"/>
        <v/>
      </c>
      <c r="AP15" s="62"/>
      <c r="AQ15" s="62"/>
    </row>
    <row r="16" spans="2:43" x14ac:dyDescent="0.4">
      <c r="B16" s="75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19"/>
      <c r="W16" s="52" t="str">
        <f>IF(AE16="","",VLOOKUP(AE16,'参照元2(製品リスト)'!$B$1:$D$29,2,FALSE))</f>
        <v/>
      </c>
      <c r="X16" s="53"/>
      <c r="Y16" s="53"/>
      <c r="Z16" s="53"/>
      <c r="AA16" s="53"/>
      <c r="AB16" s="53"/>
      <c r="AC16" s="53"/>
      <c r="AD16" s="54"/>
      <c r="AE16" s="55" t="str">
        <f>IF(VLOOKUP($E$5,参照元1!$A$2:$B$11,2)&gt;=3,'参照元2(製品リスト)'!B8,"")</f>
        <v/>
      </c>
      <c r="AF16" s="56"/>
      <c r="AG16" s="56"/>
      <c r="AH16" s="56"/>
      <c r="AI16" s="56"/>
      <c r="AJ16" s="57"/>
      <c r="AK16" s="63" t="str">
        <f t="shared" si="1"/>
        <v/>
      </c>
      <c r="AL16" s="59" t="str">
        <f>IF(AE16="","",VLOOKUP(AE16,'参照元2(製品リスト)'!$B$1:$D$29,3,FALSE))</f>
        <v/>
      </c>
      <c r="AM16" s="60"/>
      <c r="AN16" s="61"/>
      <c r="AO16" s="62" t="str">
        <f t="shared" si="0"/>
        <v/>
      </c>
      <c r="AP16" s="62"/>
      <c r="AQ16" s="62"/>
    </row>
    <row r="17" spans="2:43" x14ac:dyDescent="0.4">
      <c r="B17" s="75"/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19"/>
      <c r="W17" s="52" t="str">
        <f>IF(AE17="","",VLOOKUP(AE17,'参照元2(製品リスト)'!$B$1:$D$29,2,FALSE))</f>
        <v/>
      </c>
      <c r="X17" s="53"/>
      <c r="Y17" s="53"/>
      <c r="Z17" s="53"/>
      <c r="AA17" s="53"/>
      <c r="AB17" s="53"/>
      <c r="AC17" s="53"/>
      <c r="AD17" s="54"/>
      <c r="AE17" s="55" t="str">
        <f>IF(VLOOKUP($E$5,参照元1!$A$2:$B$11,2)&gt;=3,'参照元2(製品リスト)'!B9,"")</f>
        <v/>
      </c>
      <c r="AF17" s="56"/>
      <c r="AG17" s="56"/>
      <c r="AH17" s="56"/>
      <c r="AI17" s="56"/>
      <c r="AJ17" s="57"/>
      <c r="AK17" s="63" t="str">
        <f t="shared" si="1"/>
        <v/>
      </c>
      <c r="AL17" s="59" t="str">
        <f>IF(AE17="","",VLOOKUP(AE17,'参照元2(製品リスト)'!$B$1:$D$29,3,FALSE))</f>
        <v/>
      </c>
      <c r="AM17" s="60"/>
      <c r="AN17" s="61"/>
      <c r="AO17" s="62" t="str">
        <f t="shared" si="0"/>
        <v/>
      </c>
      <c r="AP17" s="62"/>
      <c r="AQ17" s="62"/>
    </row>
    <row r="18" spans="2:43" x14ac:dyDescent="0.4">
      <c r="B18" s="75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19"/>
      <c r="W18" s="52" t="str">
        <f>IF(AE18="","",VLOOKUP(AE18,'参照元2(製品リスト)'!$B$1:$D$29,2,FALSE))</f>
        <v/>
      </c>
      <c r="X18" s="53"/>
      <c r="Y18" s="53"/>
      <c r="Z18" s="53"/>
      <c r="AA18" s="53"/>
      <c r="AB18" s="53"/>
      <c r="AC18" s="53"/>
      <c r="AD18" s="54"/>
      <c r="AE18" s="55" t="str">
        <f>IF(VLOOKUP($E$5,参照元1!$A$2:$B$11,2)&gt;=4,'参照元2(製品リスト)'!B10,"")</f>
        <v/>
      </c>
      <c r="AF18" s="56"/>
      <c r="AG18" s="56"/>
      <c r="AH18" s="56"/>
      <c r="AI18" s="56"/>
      <c r="AJ18" s="57"/>
      <c r="AK18" s="63" t="str">
        <f t="shared" si="1"/>
        <v/>
      </c>
      <c r="AL18" s="59" t="str">
        <f>IF(AE18="","",VLOOKUP(AE18,'参照元2(製品リスト)'!$B$1:$D$29,3,FALSE))</f>
        <v/>
      </c>
      <c r="AM18" s="60"/>
      <c r="AN18" s="61"/>
      <c r="AO18" s="62" t="str">
        <f t="shared" si="0"/>
        <v/>
      </c>
      <c r="AP18" s="62"/>
      <c r="AQ18" s="62"/>
    </row>
    <row r="19" spans="2:43" x14ac:dyDescent="0.4">
      <c r="B19" s="75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19"/>
      <c r="W19" s="52" t="str">
        <f>IF(AE19="","",VLOOKUP(AE19,'参照元2(製品リスト)'!$B$1:$D$29,2,FALSE))</f>
        <v/>
      </c>
      <c r="X19" s="53"/>
      <c r="Y19" s="53"/>
      <c r="Z19" s="53"/>
      <c r="AA19" s="53"/>
      <c r="AB19" s="53"/>
      <c r="AC19" s="53"/>
      <c r="AD19" s="54"/>
      <c r="AE19" s="55" t="str">
        <f>IF(VLOOKUP($E$5,参照元1!$A$2:$B$11,2)&gt;=4,'参照元2(製品リスト)'!B11,"")</f>
        <v/>
      </c>
      <c r="AF19" s="56"/>
      <c r="AG19" s="56"/>
      <c r="AH19" s="56"/>
      <c r="AI19" s="56"/>
      <c r="AJ19" s="57"/>
      <c r="AK19" s="63" t="str">
        <f t="shared" si="1"/>
        <v/>
      </c>
      <c r="AL19" s="59" t="str">
        <f>IF(AE19="","",VLOOKUP(AE19,'参照元2(製品リスト)'!$B$1:$D$29,3,FALSE))</f>
        <v/>
      </c>
      <c r="AM19" s="60"/>
      <c r="AN19" s="61"/>
      <c r="AO19" s="62" t="str">
        <f t="shared" si="0"/>
        <v/>
      </c>
      <c r="AP19" s="62"/>
      <c r="AQ19" s="62"/>
    </row>
    <row r="20" spans="2:43" x14ac:dyDescent="0.4">
      <c r="B20" s="75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19"/>
      <c r="W20" s="52" t="str">
        <f>IF(AE20="","",VLOOKUP(AE20,'参照元2(製品リスト)'!$B$1:$D$29,2,FALSE))</f>
        <v/>
      </c>
      <c r="X20" s="53"/>
      <c r="Y20" s="53"/>
      <c r="Z20" s="53"/>
      <c r="AA20" s="53"/>
      <c r="AB20" s="53"/>
      <c r="AC20" s="53"/>
      <c r="AD20" s="54"/>
      <c r="AE20" s="55" t="str">
        <f>IF(OR(E7=参照元1!G4,E7=参照元1!G6),'参照元2(製品リスト)'!B12,IF(VLOOKUP($E$5,参照元1!$A$2:$B$11,2)&gt;=5,'参照元2(製品リスト)'!B12,""))</f>
        <v/>
      </c>
      <c r="AF20" s="56"/>
      <c r="AG20" s="56"/>
      <c r="AH20" s="56"/>
      <c r="AI20" s="56"/>
      <c r="AJ20" s="57"/>
      <c r="AK20" s="63" t="str">
        <f t="shared" si="1"/>
        <v/>
      </c>
      <c r="AL20" s="59" t="str">
        <f>IF(AE20="","",VLOOKUP(AE20,'参照元2(製品リスト)'!$B$1:$D$29,3,FALSE))</f>
        <v/>
      </c>
      <c r="AM20" s="60"/>
      <c r="AN20" s="61"/>
      <c r="AO20" s="62" t="str">
        <f t="shared" si="0"/>
        <v/>
      </c>
      <c r="AP20" s="62"/>
      <c r="AQ20" s="62"/>
    </row>
    <row r="21" spans="2:43" x14ac:dyDescent="0.4">
      <c r="B21" s="75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19"/>
      <c r="W21" s="52" t="str">
        <f>IF(AE21="","",VLOOKUP(AE21,'参照元2(製品リスト)'!$B$1:$D$29,2,FALSE))</f>
        <v/>
      </c>
      <c r="X21" s="53"/>
      <c r="Y21" s="53"/>
      <c r="Z21" s="53"/>
      <c r="AA21" s="53"/>
      <c r="AB21" s="53"/>
      <c r="AC21" s="53"/>
      <c r="AD21" s="54"/>
      <c r="AE21" s="55" t="str">
        <f>IF(OR(E7=参照元1!G4,E7=参照元1!G6),'参照元2(製品リスト)'!B13,IF(VLOOKUP($E$5,参照元1!$A$2:$B$11,2)&gt;=5,'参照元2(製品リスト)'!B13,""))</f>
        <v/>
      </c>
      <c r="AF21" s="56"/>
      <c r="AG21" s="56"/>
      <c r="AH21" s="56"/>
      <c r="AI21" s="56"/>
      <c r="AJ21" s="57"/>
      <c r="AK21" s="63" t="str">
        <f t="shared" si="1"/>
        <v/>
      </c>
      <c r="AL21" s="59" t="str">
        <f>IF(AE21="","",VLOOKUP(AE21,'参照元2(製品リスト)'!$B$1:$D$29,3,FALSE))</f>
        <v/>
      </c>
      <c r="AM21" s="60"/>
      <c r="AN21" s="61"/>
      <c r="AO21" s="62" t="str">
        <f t="shared" si="0"/>
        <v/>
      </c>
      <c r="AP21" s="62"/>
      <c r="AQ21" s="62"/>
    </row>
    <row r="22" spans="2:43" x14ac:dyDescent="0.4">
      <c r="B22" s="75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19"/>
      <c r="W22" s="52" t="str">
        <f>IF(AE22="","",VLOOKUP(AE22,'参照元2(製品リスト)'!$B$1:$D$29,2,FALSE))</f>
        <v/>
      </c>
      <c r="X22" s="53"/>
      <c r="Y22" s="53"/>
      <c r="Z22" s="53"/>
      <c r="AA22" s="53"/>
      <c r="AB22" s="53"/>
      <c r="AC22" s="53"/>
      <c r="AD22" s="54"/>
      <c r="AE22" s="55" t="str">
        <f>IF(VLOOKUP($E$5,参照元1!$A$2:$B$11,2)&gt;=5,'参照元2(製品リスト)'!B14,"")</f>
        <v/>
      </c>
      <c r="AF22" s="56"/>
      <c r="AG22" s="56"/>
      <c r="AH22" s="56"/>
      <c r="AI22" s="56"/>
      <c r="AJ22" s="57"/>
      <c r="AK22" s="63" t="str">
        <f t="shared" si="1"/>
        <v/>
      </c>
      <c r="AL22" s="59" t="str">
        <f>IF(AE22="","",VLOOKUP(AE22,'参照元2(製品リスト)'!$B$1:$D$29,3,FALSE))</f>
        <v/>
      </c>
      <c r="AM22" s="60"/>
      <c r="AN22" s="61"/>
      <c r="AO22" s="62" t="str">
        <f t="shared" si="0"/>
        <v/>
      </c>
      <c r="AP22" s="62"/>
      <c r="AQ22" s="62"/>
    </row>
    <row r="23" spans="2:43" x14ac:dyDescent="0.4">
      <c r="B23" s="75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19"/>
      <c r="W23" s="52" t="str">
        <f>IF(AE23="","",VLOOKUP(AE23,'参照元2(製品リスト)'!$B$1:$D$29,2,FALSE))</f>
        <v/>
      </c>
      <c r="X23" s="53"/>
      <c r="Y23" s="53"/>
      <c r="Z23" s="53"/>
      <c r="AA23" s="53"/>
      <c r="AB23" s="53"/>
      <c r="AC23" s="53"/>
      <c r="AD23" s="54"/>
      <c r="AE23" s="55" t="str">
        <f>IF(VLOOKUP($E$5,参照元1!$A$2:$B$11,2)&gt;=5,'参照元2(製品リスト)'!B15,"")</f>
        <v/>
      </c>
      <c r="AF23" s="56"/>
      <c r="AG23" s="56"/>
      <c r="AH23" s="56"/>
      <c r="AI23" s="56"/>
      <c r="AJ23" s="57"/>
      <c r="AK23" s="63" t="str">
        <f t="shared" si="1"/>
        <v/>
      </c>
      <c r="AL23" s="59" t="str">
        <f>IF(AE23="","",VLOOKUP(AE23,'参照元2(製品リスト)'!$B$1:$D$29,3,FALSE))</f>
        <v/>
      </c>
      <c r="AM23" s="60"/>
      <c r="AN23" s="61"/>
      <c r="AO23" s="62" t="str">
        <f t="shared" si="0"/>
        <v/>
      </c>
      <c r="AP23" s="62"/>
      <c r="AQ23" s="62"/>
    </row>
    <row r="24" spans="2:43" x14ac:dyDescent="0.4">
      <c r="B24" s="75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19"/>
      <c r="W24" s="52" t="str">
        <f>IF(AE24="","",VLOOKUP(AE24,'参照元2(製品リスト)'!$B$1:$D$29,2,FALSE))</f>
        <v/>
      </c>
      <c r="X24" s="53"/>
      <c r="Y24" s="53"/>
      <c r="Z24" s="53"/>
      <c r="AA24" s="53"/>
      <c r="AB24" s="53"/>
      <c r="AC24" s="53"/>
      <c r="AD24" s="54"/>
      <c r="AE24" s="55" t="str">
        <f>IF(VLOOKUP($E$5,参照元1!$A$2:$B$11,2)&gt;=6,'参照元2(製品リスト)'!B16,"")</f>
        <v/>
      </c>
      <c r="AF24" s="56"/>
      <c r="AG24" s="56"/>
      <c r="AH24" s="56"/>
      <c r="AI24" s="56"/>
      <c r="AJ24" s="57"/>
      <c r="AK24" s="63" t="str">
        <f t="shared" si="1"/>
        <v/>
      </c>
      <c r="AL24" s="59" t="str">
        <f>IF(AE24="","",VLOOKUP(AE24,'参照元2(製品リスト)'!$B$1:$D$29,3,FALSE))</f>
        <v/>
      </c>
      <c r="AM24" s="60"/>
      <c r="AN24" s="61"/>
      <c r="AO24" s="62" t="str">
        <f t="shared" si="0"/>
        <v/>
      </c>
      <c r="AP24" s="62"/>
      <c r="AQ24" s="62"/>
    </row>
    <row r="25" spans="2:43" x14ac:dyDescent="0.4">
      <c r="B25" s="75"/>
      <c r="C25" s="76"/>
      <c r="D25" s="76"/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19"/>
      <c r="W25" s="52" t="str">
        <f>IF(AE25="","",VLOOKUP(AE25,'参照元2(製品リスト)'!$B$1:$D$29,2,FALSE))</f>
        <v/>
      </c>
      <c r="X25" s="53"/>
      <c r="Y25" s="53"/>
      <c r="Z25" s="53"/>
      <c r="AA25" s="53"/>
      <c r="AB25" s="53"/>
      <c r="AC25" s="53"/>
      <c r="AD25" s="54"/>
      <c r="AE25" s="55" t="str">
        <f>IF(VLOOKUP($E$5,参照元1!$A$2:$B$11,2)&gt;=6,'参照元2(製品リスト)'!B17,"")</f>
        <v/>
      </c>
      <c r="AF25" s="56"/>
      <c r="AG25" s="56"/>
      <c r="AH25" s="56"/>
      <c r="AI25" s="56"/>
      <c r="AJ25" s="57"/>
      <c r="AK25" s="63" t="str">
        <f t="shared" si="1"/>
        <v/>
      </c>
      <c r="AL25" s="59" t="str">
        <f>IF(AE25="","",VLOOKUP(AE25,'参照元2(製品リスト)'!$B$1:$D$29,3,FALSE))</f>
        <v/>
      </c>
      <c r="AM25" s="60"/>
      <c r="AN25" s="61"/>
      <c r="AO25" s="62" t="str">
        <f t="shared" si="0"/>
        <v/>
      </c>
      <c r="AP25" s="62"/>
      <c r="AQ25" s="62"/>
    </row>
    <row r="26" spans="2:43" x14ac:dyDescent="0.4">
      <c r="B26" s="75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19"/>
      <c r="W26" s="52" t="str">
        <f>IF(AE26="","",VLOOKUP(AE26,'参照元2(製品リスト)'!$B$1:$D$29,2,FALSE))</f>
        <v/>
      </c>
      <c r="X26" s="53"/>
      <c r="Y26" s="53"/>
      <c r="Z26" s="53"/>
      <c r="AA26" s="53"/>
      <c r="AB26" s="53"/>
      <c r="AC26" s="53"/>
      <c r="AD26" s="54"/>
      <c r="AE26" s="55" t="str">
        <f>IF(VLOOKUP($E$5,参照元1!$A$2:$B$11,2)&gt;=7,'参照元2(製品リスト)'!B18,"")</f>
        <v/>
      </c>
      <c r="AF26" s="56"/>
      <c r="AG26" s="56"/>
      <c r="AH26" s="56"/>
      <c r="AI26" s="56"/>
      <c r="AJ26" s="57"/>
      <c r="AK26" s="63" t="str">
        <f t="shared" si="1"/>
        <v/>
      </c>
      <c r="AL26" s="59" t="str">
        <f>IF(AE26="","",VLOOKUP(AE26,'参照元2(製品リスト)'!$B$1:$D$29,3,FALSE))</f>
        <v/>
      </c>
      <c r="AM26" s="60"/>
      <c r="AN26" s="61"/>
      <c r="AO26" s="62" t="str">
        <f t="shared" si="0"/>
        <v/>
      </c>
      <c r="AP26" s="62"/>
      <c r="AQ26" s="62"/>
    </row>
    <row r="27" spans="2:43" x14ac:dyDescent="0.4">
      <c r="B27" s="75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19"/>
      <c r="W27" s="52" t="str">
        <f>IF(AE27="","",VLOOKUP(AE27,'参照元2(製品リスト)'!$B$1:$D$29,2,FALSE))</f>
        <v/>
      </c>
      <c r="X27" s="53"/>
      <c r="Y27" s="53"/>
      <c r="Z27" s="53"/>
      <c r="AA27" s="53"/>
      <c r="AB27" s="53"/>
      <c r="AC27" s="53"/>
      <c r="AD27" s="54"/>
      <c r="AE27" s="55" t="str">
        <f>IF(VLOOKUP($E$5,参照元1!$A$2:$B$11,2)&gt;=7,'参照元2(製品リスト)'!B19,"")</f>
        <v/>
      </c>
      <c r="AF27" s="56"/>
      <c r="AG27" s="56"/>
      <c r="AH27" s="56"/>
      <c r="AI27" s="56"/>
      <c r="AJ27" s="57"/>
      <c r="AK27" s="63" t="str">
        <f t="shared" si="1"/>
        <v/>
      </c>
      <c r="AL27" s="59" t="str">
        <f>IF(AE27="","",VLOOKUP(AE27,'参照元2(製品リスト)'!$B$1:$D$29,3,FALSE))</f>
        <v/>
      </c>
      <c r="AM27" s="60"/>
      <c r="AN27" s="61"/>
      <c r="AO27" s="62" t="str">
        <f t="shared" si="0"/>
        <v/>
      </c>
      <c r="AP27" s="62"/>
      <c r="AQ27" s="62"/>
    </row>
    <row r="28" spans="2:43" x14ac:dyDescent="0.4">
      <c r="B28" s="75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19"/>
      <c r="W28" s="52" t="str">
        <f>IF(AE28="","",VLOOKUP(AE28,'参照元2(製品リスト)'!$B$1:$D$29,2,FALSE))</f>
        <v/>
      </c>
      <c r="X28" s="53"/>
      <c r="Y28" s="53"/>
      <c r="Z28" s="53"/>
      <c r="AA28" s="53"/>
      <c r="AB28" s="53"/>
      <c r="AC28" s="53"/>
      <c r="AD28" s="54"/>
      <c r="AE28" s="55" t="str">
        <f>IF(VLOOKUP($E$5,参照元1!$A$2:$B$11,2)&gt;=8,'参照元2(製品リスト)'!B20,"")</f>
        <v/>
      </c>
      <c r="AF28" s="56"/>
      <c r="AG28" s="56"/>
      <c r="AH28" s="56"/>
      <c r="AI28" s="56"/>
      <c r="AJ28" s="57"/>
      <c r="AK28" s="63" t="str">
        <f t="shared" si="1"/>
        <v/>
      </c>
      <c r="AL28" s="59" t="str">
        <f>IF(AE28="","",VLOOKUP(AE28,'参照元2(製品リスト)'!$B$1:$D$29,3,FALSE))</f>
        <v/>
      </c>
      <c r="AM28" s="60"/>
      <c r="AN28" s="61"/>
      <c r="AO28" s="62" t="str">
        <f t="shared" si="0"/>
        <v/>
      </c>
      <c r="AP28" s="62"/>
      <c r="AQ28" s="62"/>
    </row>
    <row r="29" spans="2:43" ht="19.5" thickBot="1" x14ac:dyDescent="0.45">
      <c r="B29" s="77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19"/>
      <c r="W29" s="52" t="str">
        <f>IF(AE29="","",VLOOKUP(AE29,'参照元2(製品リスト)'!$B$1:$D$29,2,FALSE))</f>
        <v/>
      </c>
      <c r="X29" s="53"/>
      <c r="Y29" s="53"/>
      <c r="Z29" s="53"/>
      <c r="AA29" s="53"/>
      <c r="AB29" s="53"/>
      <c r="AC29" s="53"/>
      <c r="AD29" s="54"/>
      <c r="AE29" s="55" t="str">
        <f>IF(VLOOKUP($E$5,参照元1!$A$2:$B$11,2)&gt;=8,'参照元2(製品リスト)'!B21,"")</f>
        <v/>
      </c>
      <c r="AF29" s="56"/>
      <c r="AG29" s="56"/>
      <c r="AH29" s="56"/>
      <c r="AI29" s="56"/>
      <c r="AJ29" s="57"/>
      <c r="AK29" s="63" t="str">
        <f t="shared" si="1"/>
        <v/>
      </c>
      <c r="AL29" s="64" t="str">
        <f>IF(AE29="","",VLOOKUP(AE29,'参照元2(製品リスト)'!$B$1:$D$29,3,FALSE))</f>
        <v/>
      </c>
      <c r="AM29" s="65"/>
      <c r="AN29" s="66"/>
      <c r="AO29" s="67" t="str">
        <f t="shared" si="0"/>
        <v/>
      </c>
      <c r="AP29" s="67"/>
      <c r="AQ29" s="67"/>
    </row>
    <row r="30" spans="2:43" ht="19.5" thickBot="1" x14ac:dyDescent="0.45">
      <c r="B30" s="79" t="s">
        <v>135</v>
      </c>
      <c r="C30" s="68"/>
      <c r="D30" s="68"/>
      <c r="E30" s="79" t="str">
        <f>IF(E7="","",VLOOKUP($E$7,参照元1!G2:H7,2,FALSE))</f>
        <v/>
      </c>
      <c r="F30" s="68"/>
      <c r="G30" s="68"/>
      <c r="H30" s="68" t="s">
        <v>140</v>
      </c>
      <c r="I30" s="68"/>
      <c r="J30" s="68"/>
      <c r="K30" s="68"/>
      <c r="L30" s="68"/>
      <c r="M30" s="68"/>
      <c r="N30" s="68"/>
      <c r="O30" s="68"/>
      <c r="P30" s="69"/>
      <c r="Q30" s="68"/>
      <c r="R30" s="68"/>
      <c r="S30" s="68"/>
      <c r="T30" s="68"/>
      <c r="U30" s="16"/>
      <c r="W30" s="68" t="s">
        <v>86</v>
      </c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9"/>
      <c r="AL30" s="70" t="s">
        <v>80</v>
      </c>
      <c r="AM30" s="71"/>
      <c r="AN30" s="72"/>
      <c r="AO30" s="73">
        <f>SUM(AO6:AO29)</f>
        <v>0</v>
      </c>
      <c r="AP30" s="73"/>
      <c r="AQ30" s="74"/>
    </row>
    <row r="31" spans="2:43" x14ac:dyDescent="0.4">
      <c r="B31" s="79" t="s">
        <v>136</v>
      </c>
      <c r="C31" s="68"/>
      <c r="D31" s="68"/>
      <c r="E31" s="79" t="str">
        <f>IFERROR(VLOOKUP($B$12,構成図DB!A:C,3,FALSE),"")</f>
        <v/>
      </c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9"/>
      <c r="Q31" s="68"/>
      <c r="R31" s="68"/>
      <c r="S31" s="68"/>
      <c r="T31" s="68"/>
      <c r="U31" s="16"/>
      <c r="W31" t="str">
        <f>IF(OR($E$7=参照元1!G2,$E$7=参照元1!G3,$E$7=参照元1!G4),"※14km以下の場合はアッテネータなどによる減衰が必要になる場合がございます。","")</f>
        <v/>
      </c>
      <c r="AE31" s="10"/>
      <c r="AH31" s="10"/>
    </row>
    <row r="32" spans="2:43" x14ac:dyDescent="0.4">
      <c r="W32" t="str">
        <f>IF($E$7=参照元1!G4,"※DNAMPE-Bの接続部でSC/LCの変換が必要になります。","")</f>
        <v/>
      </c>
    </row>
    <row r="37" spans="45:45" x14ac:dyDescent="0.4">
      <c r="AS37" s="10"/>
    </row>
  </sheetData>
  <sheetProtection sheet="1" scenarios="1"/>
  <protectedRanges>
    <protectedRange sqref="E5:G7" name="範囲1"/>
  </protectedRanges>
  <mergeCells count="61">
    <mergeCell ref="B5:D5"/>
    <mergeCell ref="B6:D6"/>
    <mergeCell ref="B7:D7"/>
    <mergeCell ref="B13:T13"/>
    <mergeCell ref="AL30:AN30"/>
    <mergeCell ref="AE5:AJ5"/>
    <mergeCell ref="W5:AD5"/>
    <mergeCell ref="E5:G5"/>
    <mergeCell ref="E6:G6"/>
    <mergeCell ref="E7:G7"/>
    <mergeCell ref="AL24:AN24"/>
    <mergeCell ref="AL25:AN25"/>
    <mergeCell ref="AL26:AN26"/>
    <mergeCell ref="AL27:AN27"/>
    <mergeCell ref="AL28:AN28"/>
    <mergeCell ref="AL29:AN29"/>
    <mergeCell ref="AL23:AN23"/>
    <mergeCell ref="AL12:AN12"/>
    <mergeCell ref="AL13:AN13"/>
    <mergeCell ref="AL14:AN14"/>
    <mergeCell ref="AL15:AN15"/>
    <mergeCell ref="AL16:AN16"/>
    <mergeCell ref="AL17:AN17"/>
    <mergeCell ref="AL18:AN18"/>
    <mergeCell ref="AL19:AN19"/>
    <mergeCell ref="AL20:AN20"/>
    <mergeCell ref="AL21:AN21"/>
    <mergeCell ref="AL22:AN22"/>
    <mergeCell ref="AO27:AQ27"/>
    <mergeCell ref="AO28:AQ28"/>
    <mergeCell ref="AO29:AQ29"/>
    <mergeCell ref="AO30:AQ30"/>
    <mergeCell ref="AL6:AN6"/>
    <mergeCell ref="AL7:AN7"/>
    <mergeCell ref="AL8:AN8"/>
    <mergeCell ref="AL9:AN9"/>
    <mergeCell ref="AL10:AN10"/>
    <mergeCell ref="AL11:AN11"/>
    <mergeCell ref="AO21:AQ21"/>
    <mergeCell ref="AO22:AQ22"/>
    <mergeCell ref="AO23:AQ23"/>
    <mergeCell ref="AO24:AQ24"/>
    <mergeCell ref="AO25:AQ25"/>
    <mergeCell ref="AO26:AQ26"/>
    <mergeCell ref="AO20:AQ20"/>
    <mergeCell ref="AO9:AQ9"/>
    <mergeCell ref="AO10:AQ10"/>
    <mergeCell ref="AO11:AQ11"/>
    <mergeCell ref="AO12:AQ12"/>
    <mergeCell ref="AO13:AQ13"/>
    <mergeCell ref="AO14:AQ14"/>
    <mergeCell ref="AO15:AQ15"/>
    <mergeCell ref="AO16:AQ16"/>
    <mergeCell ref="AO17:AQ17"/>
    <mergeCell ref="AO18:AQ18"/>
    <mergeCell ref="AO19:AQ19"/>
    <mergeCell ref="AL5:AN5"/>
    <mergeCell ref="AO5:AQ5"/>
    <mergeCell ref="AO6:AQ6"/>
    <mergeCell ref="AO7:AQ7"/>
    <mergeCell ref="AO8:AQ8"/>
  </mergeCells>
  <phoneticPr fontId="2"/>
  <pageMargins left="0.7" right="0.7" top="0.75" bottom="0.75" header="0.3" footer="0.3"/>
  <pageSetup paperSize="9" scale="68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79E82F9E-4915-4F6C-BFC9-B3C8B44F206F}">
          <x14:formula1>
            <xm:f>参照元1!$F$2:$F$5</xm:f>
          </x14:formula1>
          <xm:sqref>E6</xm:sqref>
        </x14:dataValidation>
        <x14:dataValidation type="list" allowBlank="1" showInputMessage="1" showErrorMessage="1" xr:uid="{1C269864-E8B2-4985-BD84-DC73A14C9CF5}">
          <x14:formula1>
            <xm:f>参照元1!$A$2:$A$10</xm:f>
          </x14:formula1>
          <xm:sqref>E5</xm:sqref>
        </x14:dataValidation>
        <x14:dataValidation type="list" allowBlank="1" showInputMessage="1" showErrorMessage="1" xr:uid="{CECC498E-47E3-4CA6-A65F-EC9330E50B35}">
          <x14:formula1>
            <xm:f>IF(AND((VLOOKUP($E$5,参照元1!A2:D11,2,FALSE))&gt;0,VLOOKUP($E$5,参照元1!A2:D11,2,FALSE)&lt;5),IF($E$6="10GBASE-T",参照元1!G2,参照元1!G2:G4),IF(VLOOKUP($E$5,参照元1!A2:D11,2,FALSE)&gt;4,IF($E$6="10GBASE-T",参照元1!G5,参照元1!G5:G7),IF(VLOOKUP($E$5,参照元1!A2:D11,2,FALSE)=0,参照元1!$G$8)))</xm:f>
          </x14:formula1>
          <xm:sqref>E7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BE2F5-10E8-4205-B6DB-8AB250DD0078}">
  <dimension ref="A1:K11"/>
  <sheetViews>
    <sheetView workbookViewId="0">
      <selection activeCell="K7" sqref="K7"/>
    </sheetView>
  </sheetViews>
  <sheetFormatPr defaultRowHeight="18.75" x14ac:dyDescent="0.4"/>
  <cols>
    <col min="1" max="1" width="11" bestFit="1" customWidth="1"/>
    <col min="2" max="2" width="2.5" bestFit="1" customWidth="1"/>
    <col min="3" max="3" width="14.375" bestFit="1" customWidth="1"/>
    <col min="4" max="5" width="14.375" customWidth="1"/>
    <col min="6" max="8" width="17.125" customWidth="1"/>
    <col min="9" max="11" width="19.625" customWidth="1"/>
  </cols>
  <sheetData>
    <row r="1" spans="1:11" x14ac:dyDescent="0.4">
      <c r="A1" t="s">
        <v>70</v>
      </c>
      <c r="C1" t="s">
        <v>79</v>
      </c>
      <c r="D1" t="s">
        <v>87</v>
      </c>
      <c r="E1" t="s">
        <v>88</v>
      </c>
      <c r="F1" t="s">
        <v>1</v>
      </c>
      <c r="G1" t="s">
        <v>0</v>
      </c>
      <c r="H1" t="s">
        <v>139</v>
      </c>
      <c r="I1" t="s">
        <v>36</v>
      </c>
      <c r="J1" t="s">
        <v>90</v>
      </c>
      <c r="K1" t="s">
        <v>2</v>
      </c>
    </row>
    <row r="2" spans="1:11" x14ac:dyDescent="0.4">
      <c r="A2" s="3" t="s">
        <v>71</v>
      </c>
      <c r="B2" s="3">
        <v>1</v>
      </c>
      <c r="C2" s="3">
        <v>2</v>
      </c>
      <c r="D2" s="9">
        <v>2</v>
      </c>
      <c r="E2" s="13">
        <v>2</v>
      </c>
      <c r="F2" t="s">
        <v>3</v>
      </c>
      <c r="G2" t="s">
        <v>82</v>
      </c>
      <c r="H2" t="s">
        <v>141</v>
      </c>
      <c r="I2" t="s">
        <v>6</v>
      </c>
      <c r="J2" t="s">
        <v>6</v>
      </c>
      <c r="K2" t="s">
        <v>6</v>
      </c>
    </row>
    <row r="3" spans="1:11" x14ac:dyDescent="0.4">
      <c r="A3" s="3" t="s">
        <v>72</v>
      </c>
      <c r="B3" s="3">
        <v>2</v>
      </c>
      <c r="C3" s="3">
        <v>4</v>
      </c>
      <c r="D3" s="9">
        <v>2</v>
      </c>
      <c r="E3">
        <v>2</v>
      </c>
      <c r="F3" t="s">
        <v>4</v>
      </c>
      <c r="G3" s="1" t="s">
        <v>83</v>
      </c>
      <c r="H3" s="1" t="s">
        <v>142</v>
      </c>
      <c r="I3" t="s">
        <v>7</v>
      </c>
      <c r="J3" t="s">
        <v>7</v>
      </c>
      <c r="K3" t="s">
        <v>7</v>
      </c>
    </row>
    <row r="4" spans="1:11" x14ac:dyDescent="0.4">
      <c r="A4" s="3" t="s">
        <v>73</v>
      </c>
      <c r="B4" s="3">
        <v>3</v>
      </c>
      <c r="C4" s="3">
        <v>6</v>
      </c>
      <c r="D4" s="9">
        <v>2</v>
      </c>
      <c r="E4">
        <v>2</v>
      </c>
      <c r="F4" t="s">
        <v>5</v>
      </c>
      <c r="G4" s="1" t="s">
        <v>100</v>
      </c>
      <c r="H4" s="1" t="s">
        <v>143</v>
      </c>
      <c r="I4" t="s">
        <v>89</v>
      </c>
    </row>
    <row r="5" spans="1:11" x14ac:dyDescent="0.4">
      <c r="A5" s="3" t="s">
        <v>74</v>
      </c>
      <c r="B5" s="3">
        <v>4</v>
      </c>
      <c r="C5" s="3">
        <v>8</v>
      </c>
      <c r="D5" s="9">
        <v>2</v>
      </c>
      <c r="E5">
        <v>2</v>
      </c>
      <c r="G5" t="s">
        <v>84</v>
      </c>
      <c r="H5" t="s">
        <v>144</v>
      </c>
    </row>
    <row r="6" spans="1:11" x14ac:dyDescent="0.4">
      <c r="A6" s="3" t="s">
        <v>75</v>
      </c>
      <c r="B6" s="3">
        <v>5</v>
      </c>
      <c r="C6" s="3">
        <v>10</v>
      </c>
      <c r="D6" s="9">
        <v>4</v>
      </c>
      <c r="E6">
        <v>2</v>
      </c>
      <c r="G6" s="1" t="s">
        <v>85</v>
      </c>
      <c r="H6" s="1" t="s">
        <v>145</v>
      </c>
    </row>
    <row r="7" spans="1:11" x14ac:dyDescent="0.4">
      <c r="A7" s="3" t="s">
        <v>76</v>
      </c>
      <c r="B7" s="3">
        <v>6</v>
      </c>
      <c r="C7" s="3">
        <v>12</v>
      </c>
      <c r="D7" s="9">
        <v>4</v>
      </c>
      <c r="E7">
        <v>2</v>
      </c>
      <c r="G7" s="1" t="s">
        <v>101</v>
      </c>
      <c r="H7" s="1" t="s">
        <v>146</v>
      </c>
    </row>
    <row r="8" spans="1:11" x14ac:dyDescent="0.4">
      <c r="A8" s="3" t="s">
        <v>77</v>
      </c>
      <c r="B8" s="3">
        <v>7</v>
      </c>
      <c r="C8" s="3">
        <v>14</v>
      </c>
      <c r="D8" s="9">
        <v>4</v>
      </c>
      <c r="E8">
        <v>2</v>
      </c>
    </row>
    <row r="9" spans="1:11" x14ac:dyDescent="0.4">
      <c r="A9" s="3" t="s">
        <v>78</v>
      </c>
      <c r="B9" s="3">
        <v>8</v>
      </c>
      <c r="C9" s="3">
        <v>16</v>
      </c>
      <c r="D9" s="9">
        <v>4</v>
      </c>
      <c r="E9">
        <v>2</v>
      </c>
    </row>
    <row r="10" spans="1:11" x14ac:dyDescent="0.4">
      <c r="A10" s="12"/>
      <c r="B10" s="12">
        <v>0</v>
      </c>
    </row>
    <row r="11" spans="1:11" x14ac:dyDescent="0.4">
      <c r="A11">
        <v>0</v>
      </c>
    </row>
  </sheetData>
  <phoneticPr fontId="2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04A5D-FAB6-4061-A1C1-6B385450C991}">
  <dimension ref="A1:F29"/>
  <sheetViews>
    <sheetView topLeftCell="C3" zoomScaleNormal="100" workbookViewId="0">
      <selection activeCell="K7" sqref="K7"/>
    </sheetView>
  </sheetViews>
  <sheetFormatPr defaultRowHeight="18.75" x14ac:dyDescent="0.4"/>
  <cols>
    <col min="1" max="1" width="2.5" bestFit="1" customWidth="1"/>
    <col min="2" max="2" width="27.25" bestFit="1" customWidth="1"/>
    <col min="3" max="3" width="38.125" bestFit="1" customWidth="1"/>
    <col min="4" max="4" width="9.875" style="2" customWidth="1"/>
  </cols>
  <sheetData>
    <row r="1" spans="1:6" x14ac:dyDescent="0.4">
      <c r="B1" t="s">
        <v>38</v>
      </c>
      <c r="C1" t="s">
        <v>37</v>
      </c>
      <c r="D1" s="2" t="s">
        <v>39</v>
      </c>
      <c r="F1" t="s">
        <v>98</v>
      </c>
    </row>
    <row r="2" spans="1:6" x14ac:dyDescent="0.4">
      <c r="A2" s="35">
        <v>1</v>
      </c>
      <c r="B2" t="s">
        <v>26</v>
      </c>
      <c r="C2" t="s">
        <v>40</v>
      </c>
      <c r="D2" s="2">
        <v>256000</v>
      </c>
      <c r="F2" t="s">
        <v>97</v>
      </c>
    </row>
    <row r="3" spans="1:6" x14ac:dyDescent="0.4">
      <c r="A3" s="35"/>
      <c r="B3" t="s">
        <v>27</v>
      </c>
      <c r="C3" t="s">
        <v>41</v>
      </c>
      <c r="D3" s="2">
        <v>256000</v>
      </c>
      <c r="F3" t="s">
        <v>97</v>
      </c>
    </row>
    <row r="4" spans="1:6" x14ac:dyDescent="0.4">
      <c r="A4" s="35"/>
      <c r="B4" t="s">
        <v>8</v>
      </c>
      <c r="C4" t="s">
        <v>45</v>
      </c>
      <c r="D4" s="2">
        <v>340000</v>
      </c>
      <c r="F4" t="s">
        <v>95</v>
      </c>
    </row>
    <row r="5" spans="1:6" x14ac:dyDescent="0.4">
      <c r="A5" s="35"/>
      <c r="B5" t="s">
        <v>9</v>
      </c>
      <c r="C5" t="s">
        <v>46</v>
      </c>
      <c r="D5" s="2">
        <v>340000</v>
      </c>
      <c r="F5" t="s">
        <v>95</v>
      </c>
    </row>
    <row r="6" spans="1:6" x14ac:dyDescent="0.4">
      <c r="A6" s="35">
        <v>2</v>
      </c>
      <c r="B6" t="s">
        <v>10</v>
      </c>
      <c r="C6" t="s">
        <v>47</v>
      </c>
      <c r="D6" s="2">
        <v>340000</v>
      </c>
      <c r="F6" t="s">
        <v>95</v>
      </c>
    </row>
    <row r="7" spans="1:6" x14ac:dyDescent="0.4">
      <c r="A7" s="35"/>
      <c r="B7" t="s">
        <v>11</v>
      </c>
      <c r="C7" t="s">
        <v>48</v>
      </c>
      <c r="D7" s="2">
        <v>340000</v>
      </c>
      <c r="F7" t="s">
        <v>95</v>
      </c>
    </row>
    <row r="8" spans="1:6" x14ac:dyDescent="0.4">
      <c r="A8" s="35">
        <v>3</v>
      </c>
      <c r="B8" t="s">
        <v>12</v>
      </c>
      <c r="C8" t="s">
        <v>49</v>
      </c>
      <c r="D8" s="2">
        <v>340000</v>
      </c>
      <c r="F8" t="s">
        <v>95</v>
      </c>
    </row>
    <row r="9" spans="1:6" x14ac:dyDescent="0.4">
      <c r="A9" s="35"/>
      <c r="B9" t="s">
        <v>13</v>
      </c>
      <c r="C9" t="s">
        <v>50</v>
      </c>
      <c r="D9" s="2">
        <v>340000</v>
      </c>
      <c r="F9" t="s">
        <v>95</v>
      </c>
    </row>
    <row r="10" spans="1:6" x14ac:dyDescent="0.4">
      <c r="A10" s="35">
        <v>4</v>
      </c>
      <c r="B10" t="s">
        <v>14</v>
      </c>
      <c r="C10" t="s">
        <v>51</v>
      </c>
      <c r="D10" s="2">
        <v>340000</v>
      </c>
      <c r="F10" t="s">
        <v>95</v>
      </c>
    </row>
    <row r="11" spans="1:6" x14ac:dyDescent="0.4">
      <c r="A11" s="35"/>
      <c r="B11" t="s">
        <v>15</v>
      </c>
      <c r="C11" t="s">
        <v>52</v>
      </c>
      <c r="D11" s="2">
        <v>340000</v>
      </c>
      <c r="F11" t="s">
        <v>95</v>
      </c>
    </row>
    <row r="12" spans="1:6" x14ac:dyDescent="0.4">
      <c r="A12" s="35">
        <v>5</v>
      </c>
      <c r="B12" t="s">
        <v>28</v>
      </c>
      <c r="C12" t="s">
        <v>42</v>
      </c>
      <c r="D12" s="2">
        <v>256000</v>
      </c>
      <c r="F12" t="s">
        <v>97</v>
      </c>
    </row>
    <row r="13" spans="1:6" x14ac:dyDescent="0.4">
      <c r="A13" s="35"/>
      <c r="B13" t="s">
        <v>29</v>
      </c>
      <c r="C13" t="s">
        <v>43</v>
      </c>
      <c r="D13" s="2">
        <v>256000</v>
      </c>
      <c r="F13" t="s">
        <v>97</v>
      </c>
    </row>
    <row r="14" spans="1:6" x14ac:dyDescent="0.4">
      <c r="A14" s="35"/>
      <c r="B14" t="s">
        <v>16</v>
      </c>
      <c r="C14" t="s">
        <v>53</v>
      </c>
      <c r="D14" s="2">
        <v>340000</v>
      </c>
      <c r="F14" t="s">
        <v>95</v>
      </c>
    </row>
    <row r="15" spans="1:6" x14ac:dyDescent="0.4">
      <c r="A15" s="35"/>
      <c r="B15" t="s">
        <v>17</v>
      </c>
      <c r="C15" t="s">
        <v>54</v>
      </c>
      <c r="D15" s="2">
        <v>340000</v>
      </c>
      <c r="F15" t="s">
        <v>95</v>
      </c>
    </row>
    <row r="16" spans="1:6" x14ac:dyDescent="0.4">
      <c r="A16" s="35">
        <v>6</v>
      </c>
      <c r="B16" t="s">
        <v>18</v>
      </c>
      <c r="C16" t="s">
        <v>55</v>
      </c>
      <c r="D16" s="2">
        <v>340000</v>
      </c>
      <c r="F16" t="s">
        <v>95</v>
      </c>
    </row>
    <row r="17" spans="1:6" x14ac:dyDescent="0.4">
      <c r="A17" s="35"/>
      <c r="B17" t="s">
        <v>19</v>
      </c>
      <c r="C17" t="s">
        <v>56</v>
      </c>
      <c r="D17" s="2">
        <v>340000</v>
      </c>
      <c r="F17" t="s">
        <v>95</v>
      </c>
    </row>
    <row r="18" spans="1:6" x14ac:dyDescent="0.4">
      <c r="A18" s="35">
        <v>7</v>
      </c>
      <c r="B18" t="s">
        <v>20</v>
      </c>
      <c r="C18" t="s">
        <v>57</v>
      </c>
      <c r="D18" s="2">
        <v>340000</v>
      </c>
      <c r="F18" t="s">
        <v>95</v>
      </c>
    </row>
    <row r="19" spans="1:6" x14ac:dyDescent="0.4">
      <c r="A19" s="35"/>
      <c r="B19" t="s">
        <v>21</v>
      </c>
      <c r="C19" t="s">
        <v>58</v>
      </c>
      <c r="D19" s="2">
        <v>340000</v>
      </c>
      <c r="F19" t="s">
        <v>95</v>
      </c>
    </row>
    <row r="20" spans="1:6" x14ac:dyDescent="0.4">
      <c r="A20" s="35">
        <v>8</v>
      </c>
      <c r="B20" t="s">
        <v>22</v>
      </c>
      <c r="C20" t="s">
        <v>59</v>
      </c>
      <c r="D20" s="2">
        <v>340000</v>
      </c>
      <c r="F20" t="s">
        <v>95</v>
      </c>
    </row>
    <row r="21" spans="1:6" x14ac:dyDescent="0.4">
      <c r="A21" s="35"/>
      <c r="B21" t="s">
        <v>23</v>
      </c>
      <c r="C21" t="s">
        <v>60</v>
      </c>
      <c r="D21" s="2">
        <v>340000</v>
      </c>
      <c r="F21" t="s">
        <v>95</v>
      </c>
    </row>
    <row r="22" spans="1:6" x14ac:dyDescent="0.4">
      <c r="B22" t="s">
        <v>24</v>
      </c>
      <c r="C22" t="s">
        <v>44</v>
      </c>
      <c r="D22" s="2">
        <v>158000</v>
      </c>
      <c r="F22" t="s">
        <v>92</v>
      </c>
    </row>
    <row r="23" spans="1:6" x14ac:dyDescent="0.4">
      <c r="B23" t="s">
        <v>25</v>
      </c>
      <c r="C23" t="s">
        <v>61</v>
      </c>
      <c r="D23" s="2">
        <v>180000</v>
      </c>
      <c r="F23" t="s">
        <v>93</v>
      </c>
    </row>
    <row r="24" spans="1:6" x14ac:dyDescent="0.4">
      <c r="B24" t="s">
        <v>30</v>
      </c>
      <c r="C24" t="s">
        <v>62</v>
      </c>
      <c r="D24" s="2">
        <v>158000</v>
      </c>
      <c r="F24" t="s">
        <v>91</v>
      </c>
    </row>
    <row r="25" spans="1:6" x14ac:dyDescent="0.4">
      <c r="B25" t="s">
        <v>34</v>
      </c>
      <c r="C25" t="s">
        <v>63</v>
      </c>
      <c r="D25" s="2">
        <v>30000</v>
      </c>
      <c r="F25" t="s">
        <v>95</v>
      </c>
    </row>
    <row r="26" spans="1:6" x14ac:dyDescent="0.4">
      <c r="B26" t="s">
        <v>35</v>
      </c>
      <c r="C26" t="s">
        <v>64</v>
      </c>
      <c r="D26" s="2">
        <v>50000</v>
      </c>
      <c r="F26" t="s">
        <v>95</v>
      </c>
    </row>
    <row r="27" spans="1:6" x14ac:dyDescent="0.4">
      <c r="B27" t="s">
        <v>31</v>
      </c>
      <c r="C27" t="s">
        <v>65</v>
      </c>
      <c r="D27" s="2">
        <v>700000</v>
      </c>
      <c r="F27" t="s">
        <v>96</v>
      </c>
    </row>
    <row r="28" spans="1:6" x14ac:dyDescent="0.4">
      <c r="B28" t="s">
        <v>32</v>
      </c>
      <c r="C28" t="s">
        <v>66</v>
      </c>
      <c r="D28" s="2">
        <v>321800</v>
      </c>
      <c r="F28" t="s">
        <v>94</v>
      </c>
    </row>
    <row r="29" spans="1:6" x14ac:dyDescent="0.4">
      <c r="B29" t="s">
        <v>33</v>
      </c>
      <c r="C29" t="s">
        <v>67</v>
      </c>
      <c r="D29" s="2">
        <v>234000</v>
      </c>
      <c r="F29" t="s">
        <v>99</v>
      </c>
    </row>
  </sheetData>
  <mergeCells count="8">
    <mergeCell ref="A18:A19"/>
    <mergeCell ref="A20:A21"/>
    <mergeCell ref="A2:A5"/>
    <mergeCell ref="A6:A7"/>
    <mergeCell ref="A8:A9"/>
    <mergeCell ref="A10:A11"/>
    <mergeCell ref="A12:A15"/>
    <mergeCell ref="A16:A17"/>
  </mergeCells>
  <phoneticPr fontId="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9B5101-1341-47BE-9016-B19CE5F6E3BF}">
  <dimension ref="A1:C33"/>
  <sheetViews>
    <sheetView topLeftCell="A14" zoomScale="85" zoomScaleNormal="85" workbookViewId="0">
      <selection activeCell="K7" sqref="K7"/>
    </sheetView>
  </sheetViews>
  <sheetFormatPr defaultRowHeight="18.75" x14ac:dyDescent="0.4"/>
  <cols>
    <col min="1" max="1" width="10.875" bestFit="1" customWidth="1"/>
    <col min="2" max="2" width="80.875" customWidth="1"/>
  </cols>
  <sheetData>
    <row r="1" spans="1:3" x14ac:dyDescent="0.4">
      <c r="A1">
        <v>1</v>
      </c>
      <c r="B1">
        <v>2</v>
      </c>
    </row>
    <row r="2" spans="1:3" ht="253.5" customHeight="1" x14ac:dyDescent="0.4">
      <c r="A2" t="s">
        <v>102</v>
      </c>
      <c r="C2" s="15" t="s">
        <v>137</v>
      </c>
    </row>
    <row r="3" spans="1:3" ht="253.5" customHeight="1" x14ac:dyDescent="0.4">
      <c r="A3" t="s">
        <v>103</v>
      </c>
      <c r="C3" s="15" t="s">
        <v>137</v>
      </c>
    </row>
    <row r="4" spans="1:3" ht="253.5" customHeight="1" x14ac:dyDescent="0.4">
      <c r="A4" t="s">
        <v>104</v>
      </c>
      <c r="C4" s="15" t="s">
        <v>137</v>
      </c>
    </row>
    <row r="5" spans="1:3" ht="253.5" customHeight="1" x14ac:dyDescent="0.4">
      <c r="A5" t="s">
        <v>105</v>
      </c>
      <c r="C5" s="15" t="s">
        <v>137</v>
      </c>
    </row>
    <row r="6" spans="1:3" ht="253.5" customHeight="1" x14ac:dyDescent="0.4">
      <c r="A6" t="s">
        <v>106</v>
      </c>
      <c r="C6" s="15" t="s">
        <v>138</v>
      </c>
    </row>
    <row r="7" spans="1:3" ht="253.5" customHeight="1" x14ac:dyDescent="0.4">
      <c r="A7" t="s">
        <v>107</v>
      </c>
      <c r="C7" s="15" t="s">
        <v>138</v>
      </c>
    </row>
    <row r="8" spans="1:3" ht="253.5" customHeight="1" x14ac:dyDescent="0.4">
      <c r="A8" t="s">
        <v>108</v>
      </c>
      <c r="C8" s="15" t="s">
        <v>138</v>
      </c>
    </row>
    <row r="9" spans="1:3" ht="253.5" customHeight="1" x14ac:dyDescent="0.4">
      <c r="A9" t="s">
        <v>109</v>
      </c>
      <c r="C9" s="15" t="s">
        <v>138</v>
      </c>
    </row>
    <row r="10" spans="1:3" ht="253.5" customHeight="1" x14ac:dyDescent="0.4">
      <c r="A10" t="s">
        <v>110</v>
      </c>
      <c r="C10" s="15" t="s">
        <v>137</v>
      </c>
    </row>
    <row r="11" spans="1:3" ht="253.5" customHeight="1" x14ac:dyDescent="0.4">
      <c r="A11" t="s">
        <v>111</v>
      </c>
      <c r="C11" s="15" t="s">
        <v>137</v>
      </c>
    </row>
    <row r="12" spans="1:3" ht="253.5" customHeight="1" x14ac:dyDescent="0.4">
      <c r="A12" t="s">
        <v>112</v>
      </c>
      <c r="C12" s="15" t="s">
        <v>137</v>
      </c>
    </row>
    <row r="13" spans="1:3" ht="253.5" customHeight="1" x14ac:dyDescent="0.4">
      <c r="A13" t="s">
        <v>113</v>
      </c>
      <c r="C13" s="15" t="s">
        <v>137</v>
      </c>
    </row>
    <row r="14" spans="1:3" ht="253.5" customHeight="1" x14ac:dyDescent="0.4">
      <c r="A14" t="s">
        <v>114</v>
      </c>
      <c r="C14" s="15" t="s">
        <v>137</v>
      </c>
    </row>
    <row r="15" spans="1:3" ht="253.5" customHeight="1" x14ac:dyDescent="0.4">
      <c r="A15" t="s">
        <v>115</v>
      </c>
      <c r="C15" s="15" t="s">
        <v>137</v>
      </c>
    </row>
    <row r="16" spans="1:3" ht="253.5" customHeight="1" x14ac:dyDescent="0.4">
      <c r="A16" t="s">
        <v>116</v>
      </c>
      <c r="C16" s="15" t="s">
        <v>137</v>
      </c>
    </row>
    <row r="17" spans="1:3" ht="253.5" customHeight="1" x14ac:dyDescent="0.4">
      <c r="A17" t="s">
        <v>117</v>
      </c>
      <c r="C17" s="15" t="s">
        <v>137</v>
      </c>
    </row>
    <row r="18" spans="1:3" ht="253.5" customHeight="1" x14ac:dyDescent="0.4">
      <c r="A18" t="s">
        <v>118</v>
      </c>
      <c r="C18" s="15" t="s">
        <v>137</v>
      </c>
    </row>
    <row r="19" spans="1:3" ht="253.5" customHeight="1" x14ac:dyDescent="0.4">
      <c r="A19" t="s">
        <v>119</v>
      </c>
      <c r="C19" s="15" t="s">
        <v>137</v>
      </c>
    </row>
    <row r="20" spans="1:3" ht="253.5" customHeight="1" x14ac:dyDescent="0.4">
      <c r="A20" t="s">
        <v>120</v>
      </c>
      <c r="C20" s="15" t="s">
        <v>137</v>
      </c>
    </row>
    <row r="21" spans="1:3" ht="253.5" customHeight="1" x14ac:dyDescent="0.4">
      <c r="A21" t="s">
        <v>121</v>
      </c>
      <c r="C21" s="15" t="s">
        <v>137</v>
      </c>
    </row>
    <row r="22" spans="1:3" ht="253.5" customHeight="1" x14ac:dyDescent="0.4">
      <c r="A22" t="s">
        <v>122</v>
      </c>
      <c r="C22" s="15" t="s">
        <v>137</v>
      </c>
    </row>
    <row r="23" spans="1:3" ht="253.5" customHeight="1" x14ac:dyDescent="0.4">
      <c r="A23" t="s">
        <v>123</v>
      </c>
      <c r="C23" s="15" t="s">
        <v>137</v>
      </c>
    </row>
    <row r="24" spans="1:3" ht="253.5" customHeight="1" x14ac:dyDescent="0.4">
      <c r="A24" t="s">
        <v>124</v>
      </c>
      <c r="C24" s="15" t="s">
        <v>137</v>
      </c>
    </row>
    <row r="25" spans="1:3" ht="253.5" customHeight="1" x14ac:dyDescent="0.4">
      <c r="A25" t="s">
        <v>125</v>
      </c>
      <c r="C25" s="15" t="s">
        <v>137</v>
      </c>
    </row>
    <row r="26" spans="1:3" ht="253.5" customHeight="1" x14ac:dyDescent="0.4">
      <c r="A26" t="s">
        <v>126</v>
      </c>
      <c r="C26" s="15" t="s">
        <v>137</v>
      </c>
    </row>
    <row r="27" spans="1:3" ht="253.5" customHeight="1" x14ac:dyDescent="0.4">
      <c r="A27" t="s">
        <v>127</v>
      </c>
      <c r="C27" s="15" t="s">
        <v>137</v>
      </c>
    </row>
    <row r="28" spans="1:3" ht="253.5" customHeight="1" x14ac:dyDescent="0.4">
      <c r="A28" t="s">
        <v>128</v>
      </c>
      <c r="C28" s="15" t="s">
        <v>137</v>
      </c>
    </row>
    <row r="29" spans="1:3" ht="253.5" customHeight="1" x14ac:dyDescent="0.4">
      <c r="A29" t="s">
        <v>129</v>
      </c>
      <c r="C29" s="15" t="s">
        <v>137</v>
      </c>
    </row>
    <row r="30" spans="1:3" ht="253.5" customHeight="1" x14ac:dyDescent="0.4">
      <c r="A30" t="s">
        <v>130</v>
      </c>
      <c r="C30" s="15" t="s">
        <v>137</v>
      </c>
    </row>
    <row r="31" spans="1:3" ht="253.5" customHeight="1" x14ac:dyDescent="0.4">
      <c r="A31" t="s">
        <v>131</v>
      </c>
      <c r="C31" s="15" t="s">
        <v>137</v>
      </c>
    </row>
    <row r="32" spans="1:3" ht="253.5" customHeight="1" x14ac:dyDescent="0.4">
      <c r="A32" t="s">
        <v>132</v>
      </c>
      <c r="C32" s="15" t="s">
        <v>137</v>
      </c>
    </row>
    <row r="33" spans="1:3" ht="253.5" customHeight="1" x14ac:dyDescent="0.4">
      <c r="A33" t="s">
        <v>133</v>
      </c>
      <c r="C33" s="15" t="s">
        <v>137</v>
      </c>
    </row>
  </sheetData>
  <phoneticPr fontId="2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E75E1-5CFE-4A0E-B596-4EFADDC61C53}">
  <dimension ref="A1:C5"/>
  <sheetViews>
    <sheetView zoomScaleNormal="100" workbookViewId="0">
      <selection activeCell="K7" sqref="K7"/>
    </sheetView>
  </sheetViews>
  <sheetFormatPr defaultRowHeight="18.75" x14ac:dyDescent="0.4"/>
  <cols>
    <col min="1" max="2" width="16.125" bestFit="1" customWidth="1"/>
    <col min="3" max="3" width="13.625" customWidth="1"/>
  </cols>
  <sheetData>
    <row r="1" spans="1:3" x14ac:dyDescent="0.4">
      <c r="A1" t="s">
        <v>3</v>
      </c>
      <c r="B1" t="s">
        <v>4</v>
      </c>
      <c r="C1" t="s">
        <v>5</v>
      </c>
    </row>
    <row r="2" spans="1:3" x14ac:dyDescent="0.4">
      <c r="A2" s="4" t="s">
        <v>24</v>
      </c>
      <c r="B2" s="5" t="s">
        <v>24</v>
      </c>
      <c r="C2" s="8" t="s">
        <v>30</v>
      </c>
    </row>
    <row r="3" spans="1:3" x14ac:dyDescent="0.4">
      <c r="A3" s="4" t="s">
        <v>34</v>
      </c>
      <c r="B3" s="5" t="s">
        <v>35</v>
      </c>
    </row>
    <row r="4" spans="1:3" x14ac:dyDescent="0.4">
      <c r="A4" s="6" t="s">
        <v>25</v>
      </c>
      <c r="B4" s="7" t="s">
        <v>25</v>
      </c>
    </row>
    <row r="5" spans="1:3" x14ac:dyDescent="0.4">
      <c r="A5" s="6" t="s">
        <v>34</v>
      </c>
      <c r="B5" s="7" t="s">
        <v>35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選定シート </vt:lpstr>
      <vt:lpstr>参照元1</vt:lpstr>
      <vt:lpstr>参照元2(製品リスト)</vt:lpstr>
      <vt:lpstr>構成図DB</vt:lpstr>
      <vt:lpstr>LAN側IF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DP9010</dc:creator>
  <cp:lastModifiedBy>宮本 未来</cp:lastModifiedBy>
  <cp:lastPrinted>2020-10-21T07:51:44Z</cp:lastPrinted>
  <dcterms:created xsi:type="dcterms:W3CDTF">2020-09-18T00:45:26Z</dcterms:created>
  <dcterms:modified xsi:type="dcterms:W3CDTF">2020-12-08T00:48:12Z</dcterms:modified>
</cp:coreProperties>
</file>